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2560B396-957D-4E4F-97ED-7660CC4E5947}" xr6:coauthVersionLast="45" xr6:coauthVersionMax="45" xr10:uidLastSave="{00000000-0000-0000-0000-000000000000}"/>
  <bookViews>
    <workbookView xWindow="22932" yWindow="-108" windowWidth="30936" windowHeight="16896" activeTab="4" xr2:uid="{00000000-000D-0000-FFFF-FFFF00000000}"/>
  </bookViews>
  <sheets>
    <sheet name="Q1" sheetId="2" r:id="rId1"/>
    <sheet name="H1" sheetId="4" r:id="rId2"/>
    <sheet name="Q3" sheetId="5" r:id="rId3"/>
    <sheet name="Full Year" sheetId="3" r:id="rId4"/>
    <sheet name="Quarterly" sheetId="6" r:id="rId5"/>
  </sheets>
  <definedNames>
    <definedName name="_xlnm.Print_Area" localSheetId="0">'Q1'!$A$1:$M$54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0" i="3" l="1"/>
  <c r="Q46" i="3"/>
  <c r="Q44" i="3"/>
  <c r="Q43" i="3"/>
  <c r="Q41" i="3"/>
  <c r="Q36" i="3"/>
  <c r="Q35" i="3"/>
  <c r="Q34" i="3"/>
  <c r="Q33" i="3"/>
  <c r="Q29" i="3"/>
  <c r="Q28" i="3"/>
  <c r="Q27" i="3"/>
  <c r="Q26" i="3"/>
  <c r="Q25" i="3"/>
  <c r="Q11" i="3"/>
  <c r="Q10" i="3"/>
  <c r="Q9" i="3"/>
  <c r="Q8" i="3"/>
  <c r="C44" i="6"/>
  <c r="C87" i="6" s="1"/>
  <c r="C40" i="6"/>
  <c r="C83" i="6" s="1"/>
  <c r="C38" i="6"/>
  <c r="C81" i="6" s="1"/>
  <c r="C37" i="6"/>
  <c r="C80" i="6" s="1"/>
  <c r="C35" i="6"/>
  <c r="C78" i="6" s="1"/>
  <c r="C31" i="6"/>
  <c r="C74" i="6" s="1"/>
  <c r="C29" i="6"/>
  <c r="C30" i="6"/>
  <c r="C28" i="6"/>
  <c r="C72" i="6" s="1"/>
  <c r="C21" i="6"/>
  <c r="C22" i="6"/>
  <c r="C65" i="6" s="1"/>
  <c r="C23" i="6"/>
  <c r="C20" i="6"/>
  <c r="C63" i="6" s="1"/>
  <c r="C9" i="6"/>
  <c r="C10" i="6"/>
  <c r="C11" i="6"/>
  <c r="C55" i="6" s="1"/>
  <c r="C8" i="6"/>
  <c r="C27" i="3"/>
  <c r="C29" i="3" s="1"/>
  <c r="C70" i="6"/>
  <c r="C66" i="6"/>
  <c r="C64" i="6"/>
  <c r="C51" i="6"/>
  <c r="C53" i="6"/>
  <c r="D44" i="6" l="1"/>
  <c r="D40" i="6"/>
  <c r="D38" i="6"/>
  <c r="D37" i="6"/>
  <c r="D35" i="6"/>
  <c r="D31" i="6"/>
  <c r="D29" i="6"/>
  <c r="D30" i="6"/>
  <c r="D28" i="6"/>
  <c r="D21" i="6"/>
  <c r="D22" i="6"/>
  <c r="D23" i="6"/>
  <c r="D20" i="6"/>
  <c r="D9" i="6"/>
  <c r="D10" i="6"/>
  <c r="D11" i="6"/>
  <c r="D8" i="6"/>
  <c r="P43" i="5"/>
  <c r="P39" i="5"/>
  <c r="P38" i="5"/>
  <c r="P37" i="5"/>
  <c r="P36" i="5"/>
  <c r="P35" i="5"/>
  <c r="P34" i="5"/>
  <c r="P30" i="5"/>
  <c r="P29" i="5"/>
  <c r="P28" i="5"/>
  <c r="P27" i="5"/>
  <c r="P26" i="5"/>
  <c r="P21" i="5"/>
  <c r="P19" i="5"/>
  <c r="P18" i="5"/>
  <c r="P16" i="5"/>
  <c r="P15" i="5"/>
  <c r="P14" i="5"/>
  <c r="P12" i="5"/>
  <c r="P11" i="5"/>
  <c r="P10" i="5"/>
  <c r="P9" i="5"/>
  <c r="C20" i="5"/>
  <c r="C22" i="5" s="1"/>
  <c r="D72" i="6" l="1"/>
  <c r="D87" i="6"/>
  <c r="D78" i="6"/>
  <c r="E44" i="6"/>
  <c r="E40" i="6"/>
  <c r="D83" i="6" s="1"/>
  <c r="E38" i="6"/>
  <c r="D81" i="6" s="1"/>
  <c r="E37" i="6"/>
  <c r="D80" i="6" s="1"/>
  <c r="E35" i="6"/>
  <c r="E29" i="6"/>
  <c r="D70" i="6" s="1"/>
  <c r="E30" i="6"/>
  <c r="E31" i="6"/>
  <c r="D74" i="6" s="1"/>
  <c r="E28" i="6"/>
  <c r="E21" i="6"/>
  <c r="D64" i="6" s="1"/>
  <c r="E22" i="6"/>
  <c r="D65" i="6" s="1"/>
  <c r="E23" i="6"/>
  <c r="D66" i="6" s="1"/>
  <c r="E20" i="6"/>
  <c r="D63" i="6" s="1"/>
  <c r="E9" i="6"/>
  <c r="D51" i="6" s="1"/>
  <c r="E10" i="6"/>
  <c r="D53" i="6" s="1"/>
  <c r="E11" i="6"/>
  <c r="D55" i="6" s="1"/>
  <c r="E8" i="6"/>
  <c r="C21" i="4"/>
  <c r="P21" i="4" s="1"/>
  <c r="C19" i="4"/>
  <c r="P19" i="4" s="1"/>
  <c r="P42" i="4"/>
  <c r="P38" i="4"/>
  <c r="P37" i="4"/>
  <c r="P36" i="4"/>
  <c r="P35" i="4"/>
  <c r="P34" i="4"/>
  <c r="P33" i="4"/>
  <c r="P28" i="4"/>
  <c r="P27" i="4"/>
  <c r="P26" i="4"/>
  <c r="P25" i="4"/>
  <c r="P20" i="4"/>
  <c r="P18" i="4"/>
  <c r="P17" i="4"/>
  <c r="P15" i="4"/>
  <c r="P14" i="4"/>
  <c r="P13" i="4"/>
  <c r="P11" i="4"/>
  <c r="P10" i="4"/>
  <c r="P9" i="4"/>
  <c r="P8" i="4"/>
  <c r="E64" i="6" l="1"/>
  <c r="F44" i="6"/>
  <c r="E87" i="6" s="1"/>
  <c r="F40" i="6"/>
  <c r="F83" i="6" s="1"/>
  <c r="F38" i="6"/>
  <c r="F81" i="6" s="1"/>
  <c r="F37" i="6"/>
  <c r="F80" i="6" s="1"/>
  <c r="F35" i="6"/>
  <c r="E78" i="6" s="1"/>
  <c r="F31" i="6"/>
  <c r="E74" i="6" s="1"/>
  <c r="F29" i="6"/>
  <c r="F30" i="6"/>
  <c r="F72" i="6" s="1"/>
  <c r="F28" i="6"/>
  <c r="E72" i="6" s="1"/>
  <c r="F21" i="6"/>
  <c r="F22" i="6"/>
  <c r="E65" i="6" s="1"/>
  <c r="F23" i="6"/>
  <c r="E66" i="6" s="1"/>
  <c r="F20" i="6"/>
  <c r="E63" i="6" s="1"/>
  <c r="F9" i="6"/>
  <c r="E51" i="6" s="1"/>
  <c r="F10" i="6"/>
  <c r="F53" i="6" s="1"/>
  <c r="F11" i="6"/>
  <c r="E55" i="6" s="1"/>
  <c r="F8" i="6"/>
  <c r="E53" i="6" s="1"/>
  <c r="F74" i="6"/>
  <c r="F55" i="6"/>
  <c r="P41" i="2"/>
  <c r="P37" i="2"/>
  <c r="P36" i="2"/>
  <c r="P35" i="2"/>
  <c r="P34" i="2"/>
  <c r="P33" i="2"/>
  <c r="P32" i="2"/>
  <c r="P28" i="2"/>
  <c r="P27" i="2"/>
  <c r="P26" i="2"/>
  <c r="P25" i="2"/>
  <c r="P20" i="2"/>
  <c r="P18" i="2"/>
  <c r="P17" i="2"/>
  <c r="P15" i="2"/>
  <c r="P13" i="2"/>
  <c r="P10" i="2"/>
  <c r="P9" i="2"/>
  <c r="P8" i="2"/>
  <c r="P7" i="2"/>
  <c r="C19" i="2"/>
  <c r="F78" i="6" l="1"/>
  <c r="F70" i="6"/>
  <c r="E70" i="6"/>
  <c r="E81" i="6"/>
  <c r="E80" i="6"/>
  <c r="F51" i="6"/>
  <c r="E83" i="6"/>
  <c r="F87" i="6"/>
  <c r="C21" i="2"/>
  <c r="G44" i="6"/>
  <c r="G40" i="6"/>
  <c r="G38" i="6"/>
  <c r="G37" i="6"/>
  <c r="G35" i="6"/>
  <c r="G31" i="6"/>
  <c r="G29" i="6"/>
  <c r="G30" i="6"/>
  <c r="G28" i="6"/>
  <c r="G21" i="6"/>
  <c r="F64" i="6" s="1"/>
  <c r="G22" i="6"/>
  <c r="G23" i="6"/>
  <c r="G66" i="6" s="1"/>
  <c r="G20" i="6"/>
  <c r="G63" i="6" s="1"/>
  <c r="G9" i="6"/>
  <c r="G10" i="6"/>
  <c r="G11" i="6"/>
  <c r="G8" i="6"/>
  <c r="G64" i="6"/>
  <c r="D27" i="3"/>
  <c r="E27" i="3"/>
  <c r="T15" i="3"/>
  <c r="T17" i="3"/>
  <c r="R50" i="3"/>
  <c r="R46" i="3"/>
  <c r="R44" i="3"/>
  <c r="R43" i="3"/>
  <c r="R41" i="3"/>
  <c r="R36" i="3"/>
  <c r="R35" i="3"/>
  <c r="R34" i="3"/>
  <c r="R33" i="3"/>
  <c r="R28" i="3"/>
  <c r="R26" i="3"/>
  <c r="R25" i="3"/>
  <c r="R11" i="3"/>
  <c r="R10" i="3"/>
  <c r="R9" i="3"/>
  <c r="R8" i="3"/>
  <c r="D29" i="3"/>
  <c r="G65" i="6" l="1"/>
  <c r="F65" i="6"/>
  <c r="F63" i="6"/>
  <c r="F66" i="6"/>
  <c r="R27" i="3"/>
  <c r="H44" i="6"/>
  <c r="G87" i="6" s="1"/>
  <c r="H40" i="6"/>
  <c r="G83" i="6" s="1"/>
  <c r="H38" i="6"/>
  <c r="G81" i="6" s="1"/>
  <c r="H37" i="6"/>
  <c r="G80" i="6" s="1"/>
  <c r="H35" i="6"/>
  <c r="G78" i="6" s="1"/>
  <c r="H31" i="6"/>
  <c r="G74" i="6" s="1"/>
  <c r="H29" i="6"/>
  <c r="G70" i="6" s="1"/>
  <c r="H30" i="6"/>
  <c r="H28" i="6"/>
  <c r="G72" i="6" s="1"/>
  <c r="H21" i="6"/>
  <c r="H23" i="6"/>
  <c r="H20" i="6"/>
  <c r="H9" i="6"/>
  <c r="G51" i="6" s="1"/>
  <c r="H10" i="6"/>
  <c r="H11" i="6"/>
  <c r="G55" i="6" s="1"/>
  <c r="H8" i="6"/>
  <c r="G53" i="6" s="1"/>
  <c r="Q36" i="5"/>
  <c r="Q18" i="5"/>
  <c r="Q19" i="5"/>
  <c r="Q21" i="5"/>
  <c r="E22" i="5" l="1"/>
  <c r="E20" i="5"/>
  <c r="D20" i="5"/>
  <c r="Q43" i="5"/>
  <c r="Q39" i="5"/>
  <c r="Q38" i="5"/>
  <c r="Q37" i="5"/>
  <c r="Q35" i="5"/>
  <c r="Q34" i="5"/>
  <c r="Q30" i="5"/>
  <c r="Q29" i="5"/>
  <c r="Q28" i="5"/>
  <c r="Q27" i="5"/>
  <c r="Q26" i="5"/>
  <c r="Q16" i="5"/>
  <c r="Q15" i="5"/>
  <c r="Q14" i="5"/>
  <c r="Q12" i="5"/>
  <c r="Q11" i="5"/>
  <c r="Q10" i="5"/>
  <c r="Q9" i="5"/>
  <c r="P20" i="5" l="1"/>
  <c r="H22" i="6"/>
  <c r="D22" i="5"/>
  <c r="Q20" i="5"/>
  <c r="I44" i="6"/>
  <c r="H87" i="6" s="1"/>
  <c r="I40" i="6"/>
  <c r="H83" i="6" s="1"/>
  <c r="I38" i="6"/>
  <c r="H81" i="6" s="1"/>
  <c r="I37" i="6"/>
  <c r="H80" i="6" s="1"/>
  <c r="I35" i="6"/>
  <c r="H78" i="6" s="1"/>
  <c r="I31" i="6"/>
  <c r="H74" i="6" s="1"/>
  <c r="I29" i="6"/>
  <c r="H70" i="6" s="1"/>
  <c r="I30" i="6"/>
  <c r="I28" i="6"/>
  <c r="H72" i="6" s="1"/>
  <c r="I21" i="6"/>
  <c r="H64" i="6" s="1"/>
  <c r="I22" i="6"/>
  <c r="H65" i="6" s="1"/>
  <c r="I23" i="6"/>
  <c r="H66" i="6" s="1"/>
  <c r="I20" i="6"/>
  <c r="H63" i="6" s="1"/>
  <c r="I9" i="6"/>
  <c r="H51" i="6" s="1"/>
  <c r="I10" i="6"/>
  <c r="I11" i="6"/>
  <c r="H55" i="6" s="1"/>
  <c r="I8" i="6"/>
  <c r="H53" i="6" s="1"/>
  <c r="Q35" i="4"/>
  <c r="Q17" i="4"/>
  <c r="Q18" i="4"/>
  <c r="Q19" i="4"/>
  <c r="Q20" i="4"/>
  <c r="Q21" i="4"/>
  <c r="D19" i="4"/>
  <c r="E19" i="4"/>
  <c r="E21" i="4" s="1"/>
  <c r="D21" i="4"/>
  <c r="Q42" i="4"/>
  <c r="Q38" i="4"/>
  <c r="Q37" i="4"/>
  <c r="Q36" i="4"/>
  <c r="Q34" i="4"/>
  <c r="Q33" i="4"/>
  <c r="Q28" i="4"/>
  <c r="Q27" i="4"/>
  <c r="Q26" i="4"/>
  <c r="Q25" i="4"/>
  <c r="Q15" i="4"/>
  <c r="Q14" i="4"/>
  <c r="Q13" i="4"/>
  <c r="Q11" i="4"/>
  <c r="Q10" i="4"/>
  <c r="Q9" i="4"/>
  <c r="Q8" i="4"/>
  <c r="Q22" i="5" l="1"/>
  <c r="P22" i="5"/>
  <c r="K21" i="6"/>
  <c r="K22" i="6"/>
  <c r="K23" i="6"/>
  <c r="K20" i="6"/>
  <c r="N21" i="6"/>
  <c r="N23" i="6"/>
  <c r="N20" i="6"/>
  <c r="O20" i="6"/>
  <c r="O21" i="6"/>
  <c r="N64" i="6" s="1"/>
  <c r="O22" i="6"/>
  <c r="O23" i="6"/>
  <c r="D19" i="2"/>
  <c r="J22" i="6" s="1"/>
  <c r="Q20" i="2"/>
  <c r="Q18" i="2"/>
  <c r="Q17" i="2"/>
  <c r="E19" i="2"/>
  <c r="N22" i="6" s="1"/>
  <c r="J21" i="6"/>
  <c r="J23" i="6"/>
  <c r="J20" i="6"/>
  <c r="O37" i="6"/>
  <c r="O80" i="6" s="1"/>
  <c r="N80" i="6"/>
  <c r="J61" i="6"/>
  <c r="J60" i="6"/>
  <c r="J59" i="6"/>
  <c r="J44" i="6"/>
  <c r="J40" i="6"/>
  <c r="J38" i="6"/>
  <c r="J37" i="6"/>
  <c r="J80" i="6" s="1"/>
  <c r="J35" i="6"/>
  <c r="J29" i="6"/>
  <c r="J30" i="6"/>
  <c r="J31" i="6"/>
  <c r="J28" i="6"/>
  <c r="J9" i="6"/>
  <c r="J10" i="6"/>
  <c r="J11" i="6"/>
  <c r="J8" i="6"/>
  <c r="Q34" i="2"/>
  <c r="D13" i="2"/>
  <c r="Q13" i="2" s="1"/>
  <c r="Q7" i="2"/>
  <c r="Q41" i="2"/>
  <c r="Q37" i="2"/>
  <c r="Q36" i="2"/>
  <c r="Q35" i="2"/>
  <c r="Q33" i="2"/>
  <c r="Q32" i="2"/>
  <c r="Q28" i="2"/>
  <c r="Q27" i="2"/>
  <c r="Q26" i="2"/>
  <c r="Q25" i="2"/>
  <c r="Q10" i="2"/>
  <c r="Q9" i="2"/>
  <c r="Q8" i="2"/>
  <c r="D15" i="2"/>
  <c r="D21" i="2" l="1"/>
  <c r="P21" i="2" s="1"/>
  <c r="P19" i="2"/>
  <c r="N63" i="6"/>
  <c r="AI22" i="6"/>
  <c r="N66" i="6"/>
  <c r="I53" i="6"/>
  <c r="I72" i="6"/>
  <c r="J55" i="6"/>
  <c r="J74" i="6"/>
  <c r="I64" i="6"/>
  <c r="AI21" i="6"/>
  <c r="J53" i="6"/>
  <c r="J72" i="6"/>
  <c r="J81" i="6"/>
  <c r="I63" i="6"/>
  <c r="AI20" i="6"/>
  <c r="J78" i="6"/>
  <c r="J51" i="6"/>
  <c r="J70" i="6"/>
  <c r="J83" i="6"/>
  <c r="I66" i="6"/>
  <c r="AI23" i="6"/>
  <c r="I87" i="6"/>
  <c r="N65" i="6"/>
  <c r="J65" i="6"/>
  <c r="I80" i="6"/>
  <c r="I55" i="6"/>
  <c r="I70" i="6"/>
  <c r="I78" i="6"/>
  <c r="I51" i="6"/>
  <c r="I83" i="6"/>
  <c r="I65" i="6"/>
  <c r="J64" i="6"/>
  <c r="I81" i="6"/>
  <c r="I74" i="6"/>
  <c r="J63" i="6"/>
  <c r="E21" i="2"/>
  <c r="Q21" i="2" s="1"/>
  <c r="J66" i="6"/>
  <c r="Q19" i="2"/>
  <c r="K37" i="6"/>
  <c r="K80" i="6" s="1"/>
  <c r="S43" i="3"/>
  <c r="F29" i="3" l="1"/>
  <c r="E29" i="3"/>
  <c r="R29" i="3" s="1"/>
  <c r="A64" i="6"/>
  <c r="A65" i="6"/>
  <c r="A66" i="6"/>
  <c r="A63" i="6"/>
  <c r="O63" i="6"/>
  <c r="O64" i="6"/>
  <c r="O65" i="6"/>
  <c r="O66" i="6"/>
  <c r="AJ20" i="6"/>
  <c r="K65" i="6"/>
  <c r="K66" i="6"/>
  <c r="S28" i="3"/>
  <c r="S26" i="3"/>
  <c r="S25" i="3"/>
  <c r="K44" i="6"/>
  <c r="J87" i="6" s="1"/>
  <c r="K38" i="6"/>
  <c r="K40" i="6"/>
  <c r="K35" i="6"/>
  <c r="K29" i="6"/>
  <c r="K30" i="6"/>
  <c r="K31" i="6"/>
  <c r="K28" i="6"/>
  <c r="K60" i="6"/>
  <c r="K61" i="6"/>
  <c r="K59" i="6"/>
  <c r="K9" i="6"/>
  <c r="K10" i="6"/>
  <c r="K11" i="6"/>
  <c r="K8" i="6"/>
  <c r="S50" i="3"/>
  <c r="S46" i="3"/>
  <c r="S44" i="3"/>
  <c r="S41" i="3"/>
  <c r="S36" i="3"/>
  <c r="S35" i="3"/>
  <c r="S34" i="3"/>
  <c r="S33" i="3"/>
  <c r="S11" i="3"/>
  <c r="S10" i="3"/>
  <c r="S9" i="3"/>
  <c r="S8" i="3"/>
  <c r="S29" i="3" l="1"/>
  <c r="AJ21" i="6"/>
  <c r="S27" i="3"/>
  <c r="K63" i="6"/>
  <c r="AJ23" i="6"/>
  <c r="K64" i="6"/>
  <c r="AJ22" i="6"/>
  <c r="L44" i="6"/>
  <c r="K87" i="6" s="1"/>
  <c r="L38" i="6"/>
  <c r="K81" i="6" s="1"/>
  <c r="L39" i="6"/>
  <c r="L40" i="6"/>
  <c r="K83" i="6" s="1"/>
  <c r="L36" i="6"/>
  <c r="L35" i="6"/>
  <c r="K78" i="6" s="1"/>
  <c r="L29" i="6"/>
  <c r="K70" i="6" s="1"/>
  <c r="L30" i="6"/>
  <c r="L31" i="6"/>
  <c r="K74" i="6" s="1"/>
  <c r="L28" i="6"/>
  <c r="K72" i="6" s="1"/>
  <c r="L16" i="6"/>
  <c r="L17" i="6"/>
  <c r="L15" i="6"/>
  <c r="L9" i="6"/>
  <c r="K51" i="6" s="1"/>
  <c r="L10" i="6"/>
  <c r="L11" i="6"/>
  <c r="K55" i="6" s="1"/>
  <c r="L8" i="6"/>
  <c r="K53" i="6" s="1"/>
  <c r="R43" i="5"/>
  <c r="R39" i="5"/>
  <c r="R38" i="5"/>
  <c r="R37" i="5"/>
  <c r="R35" i="5"/>
  <c r="R34" i="5"/>
  <c r="R30" i="5"/>
  <c r="R29" i="5"/>
  <c r="R28" i="5"/>
  <c r="R27" i="5"/>
  <c r="R26" i="5"/>
  <c r="R15" i="5"/>
  <c r="R14" i="5"/>
  <c r="R12" i="5"/>
  <c r="R11" i="5"/>
  <c r="R10" i="5"/>
  <c r="R9" i="5"/>
  <c r="T46" i="3" l="1"/>
  <c r="U46" i="3"/>
  <c r="V46" i="3"/>
  <c r="W46" i="3"/>
  <c r="X46" i="3"/>
  <c r="S39" i="5"/>
  <c r="T39" i="5"/>
  <c r="U39" i="5"/>
  <c r="V39" i="5"/>
  <c r="W39" i="5"/>
  <c r="X39" i="5"/>
  <c r="Y39" i="5"/>
  <c r="R38" i="4" l="1"/>
  <c r="R14" i="4"/>
  <c r="R42" i="4"/>
  <c r="R37" i="4"/>
  <c r="R36" i="4"/>
  <c r="R34" i="4"/>
  <c r="R33" i="4"/>
  <c r="R28" i="4"/>
  <c r="R27" i="4"/>
  <c r="R26" i="4"/>
  <c r="R25" i="4"/>
  <c r="R13" i="4"/>
  <c r="R11" i="4"/>
  <c r="R10" i="4"/>
  <c r="R9" i="4"/>
  <c r="R8" i="4"/>
  <c r="M44" i="6"/>
  <c r="Q40" i="6"/>
  <c r="M40" i="6"/>
  <c r="M38" i="6"/>
  <c r="M39" i="6"/>
  <c r="M36" i="6"/>
  <c r="M35" i="6"/>
  <c r="M29" i="6"/>
  <c r="M30" i="6"/>
  <c r="M31" i="6"/>
  <c r="M28" i="6"/>
  <c r="M16" i="6"/>
  <c r="M15" i="6"/>
  <c r="M9" i="6"/>
  <c r="M10" i="6"/>
  <c r="M11" i="6"/>
  <c r="M8" i="6"/>
  <c r="E15" i="4"/>
  <c r="M17" i="6" s="1"/>
  <c r="L78" i="6" l="1"/>
  <c r="L61" i="6"/>
  <c r="L51" i="6"/>
  <c r="L79" i="6"/>
  <c r="L53" i="6"/>
  <c r="L59" i="6"/>
  <c r="L82" i="6"/>
  <c r="L87" i="6"/>
  <c r="L72" i="6"/>
  <c r="L83" i="6"/>
  <c r="AL40" i="6"/>
  <c r="L74" i="6"/>
  <c r="L55" i="6"/>
  <c r="L60" i="6"/>
  <c r="L70" i="6"/>
  <c r="L81" i="6"/>
  <c r="N40" i="6"/>
  <c r="AI40" i="6" s="1"/>
  <c r="O40" i="6"/>
  <c r="AJ40" i="6" s="1"/>
  <c r="P40" i="6"/>
  <c r="R40" i="6"/>
  <c r="Q83" i="6" s="1"/>
  <c r="S40" i="6"/>
  <c r="S83" i="6" s="1"/>
  <c r="T40" i="6"/>
  <c r="T83" i="6" s="1"/>
  <c r="U40" i="6"/>
  <c r="AP40" i="6" s="1"/>
  <c r="V40" i="6"/>
  <c r="V83" i="6" s="1"/>
  <c r="W40" i="6"/>
  <c r="W83" i="6" s="1"/>
  <c r="X40" i="6"/>
  <c r="X83" i="6" s="1"/>
  <c r="Y40" i="6"/>
  <c r="Z40" i="6"/>
  <c r="Z83" i="6" s="1"/>
  <c r="AA40" i="6"/>
  <c r="AB40" i="6"/>
  <c r="AC40" i="6"/>
  <c r="AD40" i="6"/>
  <c r="AD83" i="6" s="1"/>
  <c r="AE40" i="6"/>
  <c r="AE83" i="6" s="1"/>
  <c r="AF40" i="6"/>
  <c r="AF83" i="6" s="1"/>
  <c r="AG40" i="6"/>
  <c r="AG83" i="6" s="1"/>
  <c r="AH40" i="6"/>
  <c r="AH83" i="6" s="1"/>
  <c r="AR40" i="6"/>
  <c r="AS40" i="6"/>
  <c r="R37" i="2"/>
  <c r="E15" i="2"/>
  <c r="Q15" i="2" s="1"/>
  <c r="P83" i="6" l="1"/>
  <c r="AO83" i="6" s="1"/>
  <c r="AO40" i="6"/>
  <c r="AK40" i="6"/>
  <c r="O83" i="6"/>
  <c r="AN40" i="6"/>
  <c r="M83" i="6"/>
  <c r="AL83" i="6" s="1"/>
  <c r="AM40" i="6"/>
  <c r="BA40" i="6"/>
  <c r="AW40" i="6"/>
  <c r="AV40" i="6"/>
  <c r="AU40" i="6"/>
  <c r="AQ40" i="6"/>
  <c r="BC40" i="6"/>
  <c r="BC83" i="6"/>
  <c r="N83" i="6"/>
  <c r="AI83" i="6" s="1"/>
  <c r="R83" i="6"/>
  <c r="AQ83" i="6" s="1"/>
  <c r="AY83" i="6"/>
  <c r="AY40" i="6"/>
  <c r="AR83" i="6"/>
  <c r="AZ40" i="6"/>
  <c r="AS83" i="6"/>
  <c r="AX40" i="6"/>
  <c r="AT40" i="6"/>
  <c r="AB83" i="6"/>
  <c r="BA83" i="6" s="1"/>
  <c r="AA83" i="6"/>
  <c r="AU83" i="6"/>
  <c r="BB40" i="6"/>
  <c r="AC83" i="6"/>
  <c r="BB83" i="6" s="1"/>
  <c r="Y83" i="6"/>
  <c r="U83" i="6"/>
  <c r="AP83" i="6" s="1"/>
  <c r="N44" i="6"/>
  <c r="AI44" i="6" s="1"/>
  <c r="N38" i="6"/>
  <c r="AI38" i="6" s="1"/>
  <c r="N39" i="6"/>
  <c r="AI39" i="6" s="1"/>
  <c r="N36" i="6"/>
  <c r="AI36" i="6" s="1"/>
  <c r="N35" i="6"/>
  <c r="AI35" i="6" s="1"/>
  <c r="N29" i="6"/>
  <c r="AI29" i="6" s="1"/>
  <c r="N30" i="6"/>
  <c r="AI30" i="6" s="1"/>
  <c r="N31" i="6"/>
  <c r="AI31" i="6" s="1"/>
  <c r="N28" i="6"/>
  <c r="AI28" i="6" s="1"/>
  <c r="N16" i="6"/>
  <c r="AI16" i="6" s="1"/>
  <c r="N17" i="6"/>
  <c r="AI17" i="6" s="1"/>
  <c r="N15" i="6"/>
  <c r="AI15" i="6" s="1"/>
  <c r="N9" i="6"/>
  <c r="AI9" i="6" s="1"/>
  <c r="N10" i="6"/>
  <c r="AI10" i="6" s="1"/>
  <c r="N11" i="6"/>
  <c r="AI11" i="6" s="1"/>
  <c r="N8" i="6"/>
  <c r="AI8" i="6" s="1"/>
  <c r="R41" i="2"/>
  <c r="R36" i="2"/>
  <c r="R35" i="2"/>
  <c r="R33" i="2"/>
  <c r="R32" i="2"/>
  <c r="R28" i="2"/>
  <c r="R27" i="2"/>
  <c r="R26" i="2"/>
  <c r="R25" i="2"/>
  <c r="R13" i="2"/>
  <c r="R10" i="2"/>
  <c r="R9" i="2"/>
  <c r="R8" i="2"/>
  <c r="R7" i="2"/>
  <c r="AN83" i="6" l="1"/>
  <c r="AJ83" i="6"/>
  <c r="M61" i="6"/>
  <c r="N72" i="6"/>
  <c r="AI72" i="6" s="1"/>
  <c r="N53" i="6"/>
  <c r="AI53" i="6" s="1"/>
  <c r="M60" i="6"/>
  <c r="M72" i="6"/>
  <c r="M87" i="6"/>
  <c r="AM83" i="6"/>
  <c r="M53" i="6"/>
  <c r="M59" i="6"/>
  <c r="AK83" i="6"/>
  <c r="AX83" i="6"/>
  <c r="N55" i="6"/>
  <c r="AI55" i="6" s="1"/>
  <c r="M55" i="6"/>
  <c r="N82" i="6"/>
  <c r="AI82" i="6" s="1"/>
  <c r="M82" i="6"/>
  <c r="N70" i="6"/>
  <c r="AI70" i="6" s="1"/>
  <c r="M70" i="6"/>
  <c r="N81" i="6"/>
  <c r="AI81" i="6" s="1"/>
  <c r="M81" i="6"/>
  <c r="N51" i="6"/>
  <c r="AI51" i="6" s="1"/>
  <c r="M51" i="6"/>
  <c r="N78" i="6"/>
  <c r="AI78" i="6" s="1"/>
  <c r="M78" i="6"/>
  <c r="N74" i="6"/>
  <c r="AI74" i="6" s="1"/>
  <c r="M74" i="6"/>
  <c r="N79" i="6"/>
  <c r="AI79" i="6" s="1"/>
  <c r="M79" i="6"/>
  <c r="AT83" i="6"/>
  <c r="AV83" i="6"/>
  <c r="AZ83" i="6"/>
  <c r="AW83" i="6"/>
  <c r="O44" i="6"/>
  <c r="AJ44" i="6" s="1"/>
  <c r="O38" i="6"/>
  <c r="AJ38" i="6" s="1"/>
  <c r="O39" i="6"/>
  <c r="AJ39" i="6" s="1"/>
  <c r="O36" i="6"/>
  <c r="AJ36" i="6" s="1"/>
  <c r="O35" i="6"/>
  <c r="AJ35" i="6" s="1"/>
  <c r="O31" i="6"/>
  <c r="AJ31" i="6" s="1"/>
  <c r="O29" i="6"/>
  <c r="AJ29" i="6" s="1"/>
  <c r="O30" i="6"/>
  <c r="AJ30" i="6" s="1"/>
  <c r="O28" i="6"/>
  <c r="AJ28" i="6" s="1"/>
  <c r="O16" i="6"/>
  <c r="AJ16" i="6" s="1"/>
  <c r="O15" i="6"/>
  <c r="AJ15" i="6" s="1"/>
  <c r="O9" i="6"/>
  <c r="AJ9" i="6" s="1"/>
  <c r="O10" i="6"/>
  <c r="AJ10" i="6" s="1"/>
  <c r="O11" i="6"/>
  <c r="AJ11" i="6" s="1"/>
  <c r="O8" i="6"/>
  <c r="AJ8" i="6" s="1"/>
  <c r="F17" i="3"/>
  <c r="G17" i="3"/>
  <c r="O17" i="6" l="1"/>
  <c r="AJ17" i="6" s="1"/>
  <c r="O61" i="6"/>
  <c r="AJ61" i="6" s="1"/>
  <c r="N87" i="6"/>
  <c r="AI87" i="6" s="1"/>
  <c r="O59" i="6"/>
  <c r="AJ59" i="6" s="1"/>
  <c r="O60" i="6"/>
  <c r="AJ60" i="6" s="1"/>
  <c r="N60" i="6"/>
  <c r="AI60" i="6" s="1"/>
  <c r="N61" i="6"/>
  <c r="AI61" i="6" s="1"/>
  <c r="N59" i="6"/>
  <c r="AI59" i="6" s="1"/>
  <c r="P44" i="6"/>
  <c r="P38" i="6"/>
  <c r="P39" i="6"/>
  <c r="P36" i="6"/>
  <c r="P35" i="6"/>
  <c r="P29" i="6"/>
  <c r="P30" i="6"/>
  <c r="P31" i="6"/>
  <c r="P28" i="6"/>
  <c r="P16" i="6"/>
  <c r="P15" i="6"/>
  <c r="P11" i="6"/>
  <c r="P10" i="6"/>
  <c r="P9" i="6"/>
  <c r="P8" i="6"/>
  <c r="F16" i="5"/>
  <c r="P17" i="6" l="1"/>
  <c r="AK17" i="6" s="1"/>
  <c r="R16" i="5"/>
  <c r="AK10" i="6"/>
  <c r="O72" i="6"/>
  <c r="AJ72" i="6" s="1"/>
  <c r="AK28" i="6"/>
  <c r="O78" i="6"/>
  <c r="AJ78" i="6" s="1"/>
  <c r="AK35" i="6"/>
  <c r="O87" i="6"/>
  <c r="AJ87" i="6" s="1"/>
  <c r="AK44" i="6"/>
  <c r="O55" i="6"/>
  <c r="AJ55" i="6" s="1"/>
  <c r="AK11" i="6"/>
  <c r="O74" i="6"/>
  <c r="AJ74" i="6" s="1"/>
  <c r="AK31" i="6"/>
  <c r="O79" i="6"/>
  <c r="AJ79" i="6" s="1"/>
  <c r="AK36" i="6"/>
  <c r="O53" i="6"/>
  <c r="AJ53" i="6" s="1"/>
  <c r="AK8" i="6"/>
  <c r="AK15" i="6"/>
  <c r="AK30" i="6"/>
  <c r="O82" i="6"/>
  <c r="AJ82" i="6" s="1"/>
  <c r="AK39" i="6"/>
  <c r="O51" i="6"/>
  <c r="AJ51" i="6" s="1"/>
  <c r="AK9" i="6"/>
  <c r="AK16" i="6"/>
  <c r="O70" i="6"/>
  <c r="AJ70" i="6" s="1"/>
  <c r="AK29" i="6"/>
  <c r="O81" i="6"/>
  <c r="AJ81" i="6" s="1"/>
  <c r="AK38" i="6"/>
  <c r="F15" i="4"/>
  <c r="R15" i="4" s="1"/>
  <c r="Q44" i="6" l="1"/>
  <c r="AL44" i="6" s="1"/>
  <c r="Q38" i="6"/>
  <c r="AL38" i="6" s="1"/>
  <c r="Q39" i="6"/>
  <c r="AL39" i="6" s="1"/>
  <c r="Q36" i="6"/>
  <c r="AL36" i="6" s="1"/>
  <c r="Q35" i="6"/>
  <c r="AL35" i="6" s="1"/>
  <c r="Q31" i="6"/>
  <c r="AL31" i="6" s="1"/>
  <c r="Q29" i="6"/>
  <c r="AL29" i="6" s="1"/>
  <c r="Q30" i="6"/>
  <c r="AL30" i="6" s="1"/>
  <c r="Q28" i="6"/>
  <c r="AL28" i="6" s="1"/>
  <c r="Q17" i="6"/>
  <c r="AL17" i="6" s="1"/>
  <c r="Q16" i="6"/>
  <c r="AL16" i="6" s="1"/>
  <c r="Q15" i="6"/>
  <c r="AL15" i="6" s="1"/>
  <c r="Q9" i="6"/>
  <c r="AL9" i="6" s="1"/>
  <c r="Q10" i="6"/>
  <c r="AL10" i="6" s="1"/>
  <c r="Q11" i="6"/>
  <c r="AL11" i="6" s="1"/>
  <c r="Q8" i="6"/>
  <c r="AL8" i="6" s="1"/>
  <c r="P53" i="6" l="1"/>
  <c r="P59" i="6"/>
  <c r="P79" i="6"/>
  <c r="P60" i="6"/>
  <c r="P61" i="6"/>
  <c r="P74" i="6"/>
  <c r="P81" i="6"/>
  <c r="P55" i="6"/>
  <c r="P70" i="6"/>
  <c r="P82" i="6"/>
  <c r="P51" i="6"/>
  <c r="P72" i="6"/>
  <c r="P78" i="6"/>
  <c r="P87" i="6"/>
  <c r="T50" i="3"/>
  <c r="T45" i="3"/>
  <c r="T44" i="3"/>
  <c r="T42" i="3"/>
  <c r="T41" i="3"/>
  <c r="T36" i="3"/>
  <c r="T35" i="3"/>
  <c r="T34" i="3"/>
  <c r="T33" i="3"/>
  <c r="T11" i="3"/>
  <c r="T10" i="3"/>
  <c r="T9" i="3"/>
  <c r="T8" i="3"/>
  <c r="S43" i="5"/>
  <c r="S38" i="5"/>
  <c r="S37" i="5"/>
  <c r="S35" i="5"/>
  <c r="S34" i="5"/>
  <c r="S30" i="5"/>
  <c r="S29" i="5"/>
  <c r="S28" i="5"/>
  <c r="S27" i="5"/>
  <c r="S26" i="5"/>
  <c r="S15" i="5"/>
  <c r="S14" i="5"/>
  <c r="S12" i="5"/>
  <c r="S11" i="5"/>
  <c r="S10" i="5"/>
  <c r="S9" i="5"/>
  <c r="S42" i="4"/>
  <c r="S37" i="4"/>
  <c r="S36" i="4"/>
  <c r="S34" i="4"/>
  <c r="S33" i="4"/>
  <c r="S28" i="4"/>
  <c r="S27" i="4"/>
  <c r="S26" i="4"/>
  <c r="S25" i="4"/>
  <c r="S15" i="4"/>
  <c r="S13" i="4"/>
  <c r="S11" i="4"/>
  <c r="S10" i="4"/>
  <c r="S9" i="4"/>
  <c r="S8" i="4"/>
  <c r="AK72" i="6" l="1"/>
  <c r="AK60" i="6"/>
  <c r="AK51" i="6"/>
  <c r="AK79" i="6"/>
  <c r="AK87" i="6"/>
  <c r="AK82" i="6"/>
  <c r="AK74" i="6"/>
  <c r="AK59" i="6"/>
  <c r="AK55" i="6"/>
  <c r="AK81" i="6"/>
  <c r="AK78" i="6"/>
  <c r="AK70" i="6"/>
  <c r="AK61" i="6"/>
  <c r="AK53" i="6"/>
  <c r="F15" i="2"/>
  <c r="R15" i="2" s="1"/>
  <c r="R44" i="6" l="1"/>
  <c r="R38" i="6"/>
  <c r="AM38" i="6" s="1"/>
  <c r="R39" i="6"/>
  <c r="R36" i="6"/>
  <c r="R35" i="6"/>
  <c r="R31" i="6"/>
  <c r="R29" i="6"/>
  <c r="AM29" i="6" s="1"/>
  <c r="R30" i="6"/>
  <c r="AM30" i="6" s="1"/>
  <c r="R28" i="6"/>
  <c r="R17" i="6"/>
  <c r="R16" i="6"/>
  <c r="R15" i="6"/>
  <c r="R9" i="6"/>
  <c r="R10" i="6"/>
  <c r="AM10" i="6" s="1"/>
  <c r="R11" i="6"/>
  <c r="R8" i="6"/>
  <c r="S41" i="2"/>
  <c r="S36" i="2"/>
  <c r="S35" i="2"/>
  <c r="S33" i="2"/>
  <c r="S32" i="2"/>
  <c r="S28" i="2"/>
  <c r="S27" i="2"/>
  <c r="S26" i="2"/>
  <c r="S25" i="2"/>
  <c r="S15" i="2"/>
  <c r="S13" i="2"/>
  <c r="S10" i="2"/>
  <c r="S9" i="2"/>
  <c r="S8" i="2"/>
  <c r="S7" i="2"/>
  <c r="Q55" i="6" l="1"/>
  <c r="AL55" i="6" s="1"/>
  <c r="AM11" i="6"/>
  <c r="Q61" i="6"/>
  <c r="AL61" i="6" s="1"/>
  <c r="AM17" i="6"/>
  <c r="Q74" i="6"/>
  <c r="AL74" i="6" s="1"/>
  <c r="AM31" i="6"/>
  <c r="Q53" i="6"/>
  <c r="AL53" i="6" s="1"/>
  <c r="AM8" i="6"/>
  <c r="Q59" i="6"/>
  <c r="AL59" i="6" s="1"/>
  <c r="AM15" i="6"/>
  <c r="Q79" i="6"/>
  <c r="AL79" i="6" s="1"/>
  <c r="AM36" i="6"/>
  <c r="Q60" i="6"/>
  <c r="AL60" i="6" s="1"/>
  <c r="AM16" i="6"/>
  <c r="Q82" i="6"/>
  <c r="AL82" i="6" s="1"/>
  <c r="AM39" i="6"/>
  <c r="Q51" i="6"/>
  <c r="AL51" i="6" s="1"/>
  <c r="AM9" i="6"/>
  <c r="Q72" i="6"/>
  <c r="AL72" i="6" s="1"/>
  <c r="AM28" i="6"/>
  <c r="Q78" i="6"/>
  <c r="AL78" i="6" s="1"/>
  <c r="AM35" i="6"/>
  <c r="Q87" i="6"/>
  <c r="AL87" i="6" s="1"/>
  <c r="AM44" i="6"/>
  <c r="R70" i="6"/>
  <c r="AM70" i="6" s="1"/>
  <c r="Q70" i="6"/>
  <c r="AL70" i="6" s="1"/>
  <c r="R81" i="6"/>
  <c r="AM81" i="6" s="1"/>
  <c r="Q81" i="6"/>
  <c r="AL81" i="6" s="1"/>
  <c r="R55" i="6"/>
  <c r="AM55" i="6" s="1"/>
  <c r="R53" i="6"/>
  <c r="AM53" i="6" s="1"/>
  <c r="R74" i="6"/>
  <c r="AM74" i="6" s="1"/>
  <c r="R72" i="6"/>
  <c r="AM72" i="6" s="1"/>
  <c r="R51" i="6"/>
  <c r="AM51" i="6" s="1"/>
  <c r="R82" i="6"/>
  <c r="AM82" i="6" s="1"/>
  <c r="R79" i="6"/>
  <c r="AM79" i="6" s="1"/>
  <c r="R78" i="6"/>
  <c r="AM78" i="6" s="1"/>
  <c r="S44" i="6"/>
  <c r="S38" i="6"/>
  <c r="AN38" i="6" s="1"/>
  <c r="S39" i="6"/>
  <c r="AN39" i="6" s="1"/>
  <c r="S36" i="6"/>
  <c r="AN36" i="6" s="1"/>
  <c r="S35" i="6"/>
  <c r="AN35" i="6" s="1"/>
  <c r="S29" i="6"/>
  <c r="AN29" i="6" s="1"/>
  <c r="S30" i="6"/>
  <c r="AN30" i="6" s="1"/>
  <c r="S31" i="6"/>
  <c r="AN31" i="6" s="1"/>
  <c r="S28" i="6"/>
  <c r="AN28" i="6" s="1"/>
  <c r="S16" i="6"/>
  <c r="S17" i="6"/>
  <c r="S15" i="6"/>
  <c r="S9" i="6"/>
  <c r="AN9" i="6" s="1"/>
  <c r="S10" i="6"/>
  <c r="AN10" i="6" s="1"/>
  <c r="S11" i="6"/>
  <c r="AN11" i="6" s="1"/>
  <c r="S8" i="6"/>
  <c r="AN8" i="6" s="1"/>
  <c r="U8" i="3"/>
  <c r="U50" i="3"/>
  <c r="U45" i="3"/>
  <c r="U44" i="3"/>
  <c r="U42" i="3"/>
  <c r="U41" i="3"/>
  <c r="U36" i="3"/>
  <c r="U35" i="3"/>
  <c r="U34" i="3"/>
  <c r="U33" i="3"/>
  <c r="U17" i="3"/>
  <c r="U15" i="3"/>
  <c r="U11" i="3"/>
  <c r="U10" i="3"/>
  <c r="U9" i="3"/>
  <c r="R59" i="6" l="1"/>
  <c r="AM59" i="6" s="1"/>
  <c r="AN15" i="6"/>
  <c r="S60" i="6"/>
  <c r="AN60" i="6" s="1"/>
  <c r="AN16" i="6"/>
  <c r="S61" i="6"/>
  <c r="AN61" i="6" s="1"/>
  <c r="AN17" i="6"/>
  <c r="R87" i="6"/>
  <c r="AM87" i="6" s="1"/>
  <c r="AN44" i="6"/>
  <c r="R60" i="6"/>
  <c r="AM60" i="6" s="1"/>
  <c r="R61" i="6"/>
  <c r="AM61" i="6" s="1"/>
  <c r="S59" i="6"/>
  <c r="AN59" i="6" s="1"/>
  <c r="T44" i="6"/>
  <c r="T38" i="6"/>
  <c r="T39" i="6"/>
  <c r="T36" i="6"/>
  <c r="T35" i="6"/>
  <c r="T29" i="6"/>
  <c r="T30" i="6"/>
  <c r="AO30" i="6" s="1"/>
  <c r="T31" i="6"/>
  <c r="T28" i="6"/>
  <c r="T16" i="6"/>
  <c r="AO16" i="6" s="1"/>
  <c r="T15" i="6"/>
  <c r="AO15" i="6" s="1"/>
  <c r="T9" i="6"/>
  <c r="T10" i="6"/>
  <c r="AO10" i="6" s="1"/>
  <c r="T11" i="6"/>
  <c r="T8" i="6"/>
  <c r="T15" i="5"/>
  <c r="G16" i="5"/>
  <c r="T43" i="5"/>
  <c r="T38" i="5"/>
  <c r="T37" i="5"/>
  <c r="T35" i="5"/>
  <c r="T34" i="5"/>
  <c r="T30" i="5"/>
  <c r="T29" i="5"/>
  <c r="T28" i="5"/>
  <c r="T27" i="5"/>
  <c r="T26" i="5"/>
  <c r="T14" i="5"/>
  <c r="T12" i="5"/>
  <c r="T11" i="5"/>
  <c r="T10" i="5"/>
  <c r="T9" i="5"/>
  <c r="S87" i="6" l="1"/>
  <c r="AN87" i="6" s="1"/>
  <c r="AO44" i="6"/>
  <c r="S74" i="6"/>
  <c r="AN74" i="6" s="1"/>
  <c r="AO31" i="6"/>
  <c r="S53" i="6"/>
  <c r="AN53" i="6" s="1"/>
  <c r="AO8" i="6"/>
  <c r="S82" i="6"/>
  <c r="AN82" i="6" s="1"/>
  <c r="AO39" i="6"/>
  <c r="S72" i="6"/>
  <c r="AN72" i="6" s="1"/>
  <c r="AO28" i="6"/>
  <c r="S78" i="6"/>
  <c r="AN78" i="6" s="1"/>
  <c r="AO35" i="6"/>
  <c r="S51" i="6"/>
  <c r="AN51" i="6" s="1"/>
  <c r="AO9" i="6"/>
  <c r="S79" i="6"/>
  <c r="AN79" i="6" s="1"/>
  <c r="AO36" i="6"/>
  <c r="S55" i="6"/>
  <c r="AN55" i="6" s="1"/>
  <c r="AO11" i="6"/>
  <c r="S70" i="6"/>
  <c r="AN70" i="6" s="1"/>
  <c r="AO29" i="6"/>
  <c r="S81" i="6"/>
  <c r="AN81" i="6" s="1"/>
  <c r="AO38" i="6"/>
  <c r="T16" i="5"/>
  <c r="S16" i="5"/>
  <c r="T17" i="6"/>
  <c r="AO17" i="6" s="1"/>
  <c r="U44" i="6"/>
  <c r="U38" i="6"/>
  <c r="U39" i="6"/>
  <c r="U36" i="6"/>
  <c r="U35" i="6"/>
  <c r="U29" i="6"/>
  <c r="U30" i="6"/>
  <c r="AP30" i="6" s="1"/>
  <c r="U31" i="6"/>
  <c r="U28" i="6"/>
  <c r="U16" i="6"/>
  <c r="U17" i="6"/>
  <c r="AP17" i="6" s="1"/>
  <c r="U15" i="6"/>
  <c r="U9" i="6"/>
  <c r="U10" i="6"/>
  <c r="AP10" i="6" s="1"/>
  <c r="U11" i="6"/>
  <c r="U8" i="6"/>
  <c r="T33" i="4"/>
  <c r="T42" i="4"/>
  <c r="T37" i="4"/>
  <c r="T36" i="4"/>
  <c r="T34" i="4"/>
  <c r="T28" i="4"/>
  <c r="T27" i="4"/>
  <c r="T26" i="4"/>
  <c r="T25" i="4"/>
  <c r="T15" i="4"/>
  <c r="T13" i="4"/>
  <c r="T11" i="4"/>
  <c r="T10" i="4"/>
  <c r="T9" i="4"/>
  <c r="T8" i="4"/>
  <c r="T78" i="6" l="1"/>
  <c r="AO78" i="6" s="1"/>
  <c r="AP35" i="6"/>
  <c r="T53" i="6"/>
  <c r="AO53" i="6" s="1"/>
  <c r="AP8" i="6"/>
  <c r="T74" i="6"/>
  <c r="AO74" i="6" s="1"/>
  <c r="AP31" i="6"/>
  <c r="T79" i="6"/>
  <c r="AO79" i="6" s="1"/>
  <c r="AP36" i="6"/>
  <c r="T55" i="6"/>
  <c r="AO55" i="6" s="1"/>
  <c r="AP11" i="6"/>
  <c r="T82" i="6"/>
  <c r="AO82" i="6" s="1"/>
  <c r="AP39" i="6"/>
  <c r="T51" i="6"/>
  <c r="AO51" i="6" s="1"/>
  <c r="AP9" i="6"/>
  <c r="T72" i="6"/>
  <c r="AO72" i="6" s="1"/>
  <c r="AP28" i="6"/>
  <c r="T87" i="6"/>
  <c r="AO87" i="6" s="1"/>
  <c r="AP44" i="6"/>
  <c r="T59" i="6"/>
  <c r="AO59" i="6" s="1"/>
  <c r="AP15" i="6"/>
  <c r="T60" i="6"/>
  <c r="AO60" i="6" s="1"/>
  <c r="AP16" i="6"/>
  <c r="T70" i="6"/>
  <c r="AO70" i="6" s="1"/>
  <c r="AP29" i="6"/>
  <c r="T81" i="6"/>
  <c r="AO81" i="6" s="1"/>
  <c r="AP38" i="6"/>
  <c r="T61" i="6"/>
  <c r="AO61" i="6" s="1"/>
  <c r="V35" i="2"/>
  <c r="U35" i="2"/>
  <c r="T35" i="2"/>
  <c r="V26" i="2" l="1"/>
  <c r="U26" i="2"/>
  <c r="T26" i="2"/>
  <c r="V8" i="2"/>
  <c r="U8" i="2"/>
  <c r="T8" i="2"/>
  <c r="V38" i="6" l="1"/>
  <c r="AQ38" i="6" s="1"/>
  <c r="V39" i="6"/>
  <c r="AQ39" i="6" s="1"/>
  <c r="V44" i="6"/>
  <c r="V36" i="6"/>
  <c r="AQ36" i="6" s="1"/>
  <c r="V35" i="6"/>
  <c r="AQ35" i="6" s="1"/>
  <c r="V29" i="6"/>
  <c r="AQ29" i="6" s="1"/>
  <c r="V30" i="6"/>
  <c r="V31" i="6"/>
  <c r="AQ31" i="6" s="1"/>
  <c r="V28" i="6"/>
  <c r="V16" i="6"/>
  <c r="V17" i="6"/>
  <c r="V15" i="6"/>
  <c r="V9" i="6"/>
  <c r="AQ9" i="6" s="1"/>
  <c r="V10" i="6"/>
  <c r="V11" i="6"/>
  <c r="AQ11" i="6" s="1"/>
  <c r="V8" i="6"/>
  <c r="T41" i="2"/>
  <c r="T36" i="2"/>
  <c r="T33" i="2"/>
  <c r="T32" i="2"/>
  <c r="T28" i="2"/>
  <c r="T27" i="2"/>
  <c r="T25" i="2"/>
  <c r="T13" i="2"/>
  <c r="T10" i="2"/>
  <c r="T9" i="2"/>
  <c r="T7" i="2"/>
  <c r="U61" i="6" l="1"/>
  <c r="AP61" i="6" s="1"/>
  <c r="AQ17" i="6"/>
  <c r="V72" i="6"/>
  <c r="AQ72" i="6" s="1"/>
  <c r="AQ30" i="6"/>
  <c r="U87" i="6"/>
  <c r="AP87" i="6" s="1"/>
  <c r="AQ44" i="6"/>
  <c r="U53" i="6"/>
  <c r="AP53" i="6" s="1"/>
  <c r="AQ8" i="6"/>
  <c r="U59" i="6"/>
  <c r="AP59" i="6" s="1"/>
  <c r="AQ15" i="6"/>
  <c r="V53" i="6"/>
  <c r="AQ53" i="6" s="1"/>
  <c r="AQ10" i="6"/>
  <c r="U60" i="6"/>
  <c r="AP60" i="6" s="1"/>
  <c r="AQ16" i="6"/>
  <c r="U72" i="6"/>
  <c r="AP72" i="6" s="1"/>
  <c r="AQ28" i="6"/>
  <c r="V79" i="6"/>
  <c r="AQ79" i="6" s="1"/>
  <c r="U79" i="6"/>
  <c r="AP79" i="6" s="1"/>
  <c r="V55" i="6"/>
  <c r="AQ55" i="6" s="1"/>
  <c r="U55" i="6"/>
  <c r="AP55" i="6" s="1"/>
  <c r="V74" i="6"/>
  <c r="AQ74" i="6" s="1"/>
  <c r="U74" i="6"/>
  <c r="AP74" i="6" s="1"/>
  <c r="V70" i="6"/>
  <c r="AQ70" i="6" s="1"/>
  <c r="U70" i="6"/>
  <c r="AP70" i="6" s="1"/>
  <c r="V82" i="6"/>
  <c r="AQ82" i="6" s="1"/>
  <c r="U82" i="6"/>
  <c r="AP82" i="6" s="1"/>
  <c r="V51" i="6"/>
  <c r="AQ51" i="6" s="1"/>
  <c r="U51" i="6"/>
  <c r="AP51" i="6" s="1"/>
  <c r="V78" i="6"/>
  <c r="AQ78" i="6" s="1"/>
  <c r="U78" i="6"/>
  <c r="AP78" i="6" s="1"/>
  <c r="V81" i="6"/>
  <c r="AQ81" i="6" s="1"/>
  <c r="U81" i="6"/>
  <c r="AP81" i="6" s="1"/>
  <c r="W44" i="6"/>
  <c r="AR44" i="6" s="1"/>
  <c r="W38" i="6"/>
  <c r="AR38" i="6" s="1"/>
  <c r="W39" i="6"/>
  <c r="AR39" i="6" s="1"/>
  <c r="W36" i="6"/>
  <c r="AR36" i="6" s="1"/>
  <c r="W35" i="6"/>
  <c r="AR35" i="6" s="1"/>
  <c r="W30" i="6"/>
  <c r="W31" i="6"/>
  <c r="W29" i="6"/>
  <c r="AR29" i="6" s="1"/>
  <c r="W28" i="6"/>
  <c r="W17" i="6"/>
  <c r="W16" i="6"/>
  <c r="W15" i="6"/>
  <c r="W11" i="6"/>
  <c r="AR11" i="6" s="1"/>
  <c r="W10" i="6"/>
  <c r="AR10" i="6" s="1"/>
  <c r="W9" i="6"/>
  <c r="AR9" i="6" s="1"/>
  <c r="W8" i="6"/>
  <c r="AR8" i="6" s="1"/>
  <c r="V50" i="3"/>
  <c r="V45" i="3"/>
  <c r="V44" i="3"/>
  <c r="V42" i="3"/>
  <c r="V41" i="3"/>
  <c r="V36" i="3"/>
  <c r="V35" i="3"/>
  <c r="V34" i="3"/>
  <c r="V33" i="3"/>
  <c r="V17" i="3"/>
  <c r="V15" i="3"/>
  <c r="V11" i="3"/>
  <c r="V9" i="3"/>
  <c r="V8" i="3"/>
  <c r="V60" i="6" l="1"/>
  <c r="AQ60" i="6" s="1"/>
  <c r="AR16" i="6"/>
  <c r="AV31" i="6"/>
  <c r="AR31" i="6"/>
  <c r="V61" i="6"/>
  <c r="AQ61" i="6" s="1"/>
  <c r="AR17" i="6"/>
  <c r="AV30" i="6"/>
  <c r="AR30" i="6"/>
  <c r="V59" i="6"/>
  <c r="AQ59" i="6" s="1"/>
  <c r="AR15" i="6"/>
  <c r="AV28" i="6"/>
  <c r="AR28" i="6"/>
  <c r="W60" i="6"/>
  <c r="AV16" i="6"/>
  <c r="W61" i="6"/>
  <c r="AV17" i="6"/>
  <c r="W59" i="6"/>
  <c r="AR59" i="6" s="1"/>
  <c r="V87" i="6"/>
  <c r="AQ87" i="6" s="1"/>
  <c r="X44" i="6"/>
  <c r="X38" i="6"/>
  <c r="X39" i="6"/>
  <c r="X36" i="6"/>
  <c r="X35" i="6"/>
  <c r="X29" i="6"/>
  <c r="X30" i="6"/>
  <c r="X31" i="6"/>
  <c r="X28" i="6"/>
  <c r="X16" i="6"/>
  <c r="AS16" i="6" s="1"/>
  <c r="X17" i="6"/>
  <c r="AS17" i="6" s="1"/>
  <c r="X15" i="6"/>
  <c r="AS15" i="6" s="1"/>
  <c r="X9" i="6"/>
  <c r="X10" i="6"/>
  <c r="AS10" i="6" s="1"/>
  <c r="X11" i="6"/>
  <c r="X8" i="6"/>
  <c r="U43" i="5"/>
  <c r="U38" i="5"/>
  <c r="U37" i="5"/>
  <c r="U35" i="5"/>
  <c r="U34" i="5"/>
  <c r="U30" i="5"/>
  <c r="U29" i="5"/>
  <c r="U28" i="5"/>
  <c r="U27" i="5"/>
  <c r="U26" i="5"/>
  <c r="U16" i="5"/>
  <c r="U14" i="5"/>
  <c r="U12" i="5"/>
  <c r="U11" i="5"/>
  <c r="U10" i="5"/>
  <c r="U9" i="5"/>
  <c r="AR61" i="6" l="1"/>
  <c r="AR60" i="6"/>
  <c r="W70" i="6"/>
  <c r="AR70" i="6" s="1"/>
  <c r="AS29" i="6"/>
  <c r="W81" i="6"/>
  <c r="AR81" i="6" s="1"/>
  <c r="AS38" i="6"/>
  <c r="W51" i="6"/>
  <c r="AR51" i="6" s="1"/>
  <c r="AS9" i="6"/>
  <c r="AW28" i="6"/>
  <c r="AS28" i="6"/>
  <c r="W78" i="6"/>
  <c r="AR78" i="6" s="1"/>
  <c r="AS35" i="6"/>
  <c r="W87" i="6"/>
  <c r="AR87" i="6" s="1"/>
  <c r="AS44" i="6"/>
  <c r="AW31" i="6"/>
  <c r="AS31" i="6"/>
  <c r="W79" i="6"/>
  <c r="AR79" i="6" s="1"/>
  <c r="AS36" i="6"/>
  <c r="W53" i="6"/>
  <c r="AR53" i="6" s="1"/>
  <c r="AS8" i="6"/>
  <c r="W55" i="6"/>
  <c r="AR55" i="6" s="1"/>
  <c r="AS11" i="6"/>
  <c r="AW30" i="6"/>
  <c r="AS30" i="6"/>
  <c r="W82" i="6"/>
  <c r="AR82" i="6" s="1"/>
  <c r="AS39" i="6"/>
  <c r="W74" i="6"/>
  <c r="W72" i="6"/>
  <c r="Y44" i="6"/>
  <c r="Y39" i="6"/>
  <c r="Y38" i="6"/>
  <c r="Y36" i="6"/>
  <c r="Y35" i="6"/>
  <c r="Y29" i="6"/>
  <c r="Y30" i="6"/>
  <c r="Y31" i="6"/>
  <c r="Y28" i="6"/>
  <c r="Y17" i="6"/>
  <c r="Y16" i="6"/>
  <c r="Y15" i="6"/>
  <c r="Y11" i="6"/>
  <c r="Y10" i="6"/>
  <c r="AT10" i="6" s="1"/>
  <c r="Y9" i="6"/>
  <c r="Y8" i="6"/>
  <c r="U7" i="2"/>
  <c r="AR72" i="6" l="1"/>
  <c r="AR74" i="6"/>
  <c r="X70" i="6"/>
  <c r="AS70" i="6" s="1"/>
  <c r="AT29" i="6"/>
  <c r="X82" i="6"/>
  <c r="AS82" i="6" s="1"/>
  <c r="AT39" i="6"/>
  <c r="X55" i="6"/>
  <c r="AS55" i="6" s="1"/>
  <c r="AT11" i="6"/>
  <c r="AX28" i="6"/>
  <c r="AT28" i="6"/>
  <c r="X78" i="6"/>
  <c r="AS78" i="6" s="1"/>
  <c r="AT35" i="6"/>
  <c r="X87" i="6"/>
  <c r="AS87" i="6" s="1"/>
  <c r="AT44" i="6"/>
  <c r="X59" i="6"/>
  <c r="AS59" i="6" s="1"/>
  <c r="AT15" i="6"/>
  <c r="X61" i="6"/>
  <c r="AS61" i="6" s="1"/>
  <c r="AT17" i="6"/>
  <c r="X53" i="6"/>
  <c r="AS53" i="6" s="1"/>
  <c r="AT8" i="6"/>
  <c r="X74" i="6"/>
  <c r="AT31" i="6"/>
  <c r="X79" i="6"/>
  <c r="AS79" i="6" s="1"/>
  <c r="AT36" i="6"/>
  <c r="X51" i="6"/>
  <c r="AS51" i="6" s="1"/>
  <c r="AT9" i="6"/>
  <c r="X60" i="6"/>
  <c r="AS60" i="6" s="1"/>
  <c r="AT16" i="6"/>
  <c r="AX30" i="6"/>
  <c r="AT30" i="6"/>
  <c r="X81" i="6"/>
  <c r="AS81" i="6" s="1"/>
  <c r="AT38" i="6"/>
  <c r="AX31" i="6"/>
  <c r="X72" i="6"/>
  <c r="V37" i="5"/>
  <c r="V27" i="5"/>
  <c r="V10" i="5"/>
  <c r="V43" i="5"/>
  <c r="V38" i="5"/>
  <c r="V35" i="5"/>
  <c r="V34" i="5"/>
  <c r="V30" i="5"/>
  <c r="V29" i="5"/>
  <c r="V28" i="5"/>
  <c r="V26" i="5"/>
  <c r="V16" i="5"/>
  <c r="V14" i="5"/>
  <c r="V12" i="5"/>
  <c r="V11" i="5"/>
  <c r="V9" i="5"/>
  <c r="U41" i="2"/>
  <c r="U36" i="2"/>
  <c r="U33" i="2"/>
  <c r="U32" i="2"/>
  <c r="U28" i="2"/>
  <c r="U27" i="2"/>
  <c r="U25" i="2"/>
  <c r="U13" i="2"/>
  <c r="U10" i="2"/>
  <c r="U9" i="2"/>
  <c r="V41" i="2"/>
  <c r="V36" i="2"/>
  <c r="V33" i="2"/>
  <c r="V32" i="2"/>
  <c r="V28" i="2"/>
  <c r="V27" i="2"/>
  <c r="V25" i="2"/>
  <c r="V15" i="2"/>
  <c r="V13" i="2"/>
  <c r="V10" i="2"/>
  <c r="V9" i="2"/>
  <c r="V7" i="2"/>
  <c r="V42" i="4"/>
  <c r="V37" i="4"/>
  <c r="V36" i="4"/>
  <c r="V34" i="4"/>
  <c r="V33" i="4"/>
  <c r="V29" i="4"/>
  <c r="V28" i="4"/>
  <c r="V27" i="4"/>
  <c r="V26" i="4"/>
  <c r="V25" i="4"/>
  <c r="V15" i="4"/>
  <c r="V13" i="4"/>
  <c r="V11" i="4"/>
  <c r="V10" i="4"/>
  <c r="V9" i="4"/>
  <c r="V8" i="4"/>
  <c r="U8" i="4"/>
  <c r="W8" i="4"/>
  <c r="W28" i="4"/>
  <c r="X36" i="4"/>
  <c r="Y36" i="4"/>
  <c r="W36" i="4"/>
  <c r="U42" i="4"/>
  <c r="U37" i="4"/>
  <c r="U36" i="4"/>
  <c r="U34" i="4"/>
  <c r="U33" i="4"/>
  <c r="U28" i="4"/>
  <c r="U27" i="4"/>
  <c r="U26" i="4"/>
  <c r="U25" i="4"/>
  <c r="U15" i="4"/>
  <c r="U13" i="4"/>
  <c r="U9" i="4"/>
  <c r="U10" i="4"/>
  <c r="U11" i="4"/>
  <c r="W26" i="4"/>
  <c r="X26" i="4"/>
  <c r="W9" i="4"/>
  <c r="X9" i="4"/>
  <c r="AS72" i="6" l="1"/>
  <c r="AS74" i="6"/>
  <c r="Z44" i="6"/>
  <c r="Z39" i="6"/>
  <c r="Z38" i="6"/>
  <c r="Z36" i="6"/>
  <c r="Z35" i="6"/>
  <c r="Z31" i="6"/>
  <c r="Z30" i="6"/>
  <c r="AU30" i="6" s="1"/>
  <c r="Z29" i="6"/>
  <c r="Z28" i="6"/>
  <c r="AU28" i="6" s="1"/>
  <c r="Z16" i="6"/>
  <c r="Z15" i="6"/>
  <c r="Z11" i="6"/>
  <c r="Z10" i="6"/>
  <c r="AU10" i="6" s="1"/>
  <c r="Z9" i="6"/>
  <c r="Z8" i="6"/>
  <c r="H15" i="2"/>
  <c r="Z17" i="6" s="1"/>
  <c r="T15" i="2" l="1"/>
  <c r="U15" i="2"/>
  <c r="Y53" i="6"/>
  <c r="AT53" i="6" s="1"/>
  <c r="AU8" i="6"/>
  <c r="AU15" i="6"/>
  <c r="Y70" i="6"/>
  <c r="AT70" i="6" s="1"/>
  <c r="AU29" i="6"/>
  <c r="Y79" i="6"/>
  <c r="AT79" i="6" s="1"/>
  <c r="AU36" i="6"/>
  <c r="Y51" i="6"/>
  <c r="AT51" i="6" s="1"/>
  <c r="AU9" i="6"/>
  <c r="Z60" i="6"/>
  <c r="AU60" i="6" s="1"/>
  <c r="AU16" i="6"/>
  <c r="Y81" i="6"/>
  <c r="AT81" i="6" s="1"/>
  <c r="AU38" i="6"/>
  <c r="Z61" i="6"/>
  <c r="AU61" i="6" s="1"/>
  <c r="AU17" i="6"/>
  <c r="Y74" i="6"/>
  <c r="AU31" i="6"/>
  <c r="Y82" i="6"/>
  <c r="AT82" i="6" s="1"/>
  <c r="AU39" i="6"/>
  <c r="Y55" i="6"/>
  <c r="AT55" i="6" s="1"/>
  <c r="AU11" i="6"/>
  <c r="Y78" i="6"/>
  <c r="AT78" i="6" s="1"/>
  <c r="AU35" i="6"/>
  <c r="Y87" i="6"/>
  <c r="AT87" i="6" s="1"/>
  <c r="AU44" i="6"/>
  <c r="Y59" i="6"/>
  <c r="AT59" i="6" s="1"/>
  <c r="Y60" i="6"/>
  <c r="AT60" i="6" s="1"/>
  <c r="Y61" i="6"/>
  <c r="AT61" i="6" s="1"/>
  <c r="AY28" i="6"/>
  <c r="Y72" i="6"/>
  <c r="Z70" i="6"/>
  <c r="AU70" i="6" s="1"/>
  <c r="Z79" i="6"/>
  <c r="AU79" i="6" s="1"/>
  <c r="Z51" i="6"/>
  <c r="AU51" i="6" s="1"/>
  <c r="Z72" i="6"/>
  <c r="AY30" i="6"/>
  <c r="Z81" i="6"/>
  <c r="AU81" i="6" s="1"/>
  <c r="Z55" i="6"/>
  <c r="AU55" i="6" s="1"/>
  <c r="Z53" i="6"/>
  <c r="AU53" i="6" s="1"/>
  <c r="Z74" i="6"/>
  <c r="AY31" i="6"/>
  <c r="Z82" i="6"/>
  <c r="AU82" i="6" s="1"/>
  <c r="Z78" i="6"/>
  <c r="AU78" i="6" s="1"/>
  <c r="W34" i="3"/>
  <c r="W9" i="3"/>
  <c r="AH29" i="6"/>
  <c r="AH70" i="6" s="1"/>
  <c r="AD29" i="6"/>
  <c r="AD70" i="6" s="1"/>
  <c r="AG29" i="6"/>
  <c r="AC29" i="6"/>
  <c r="AX29" i="6" s="1"/>
  <c r="AF29" i="6"/>
  <c r="AB29" i="6"/>
  <c r="AW29" i="6" s="1"/>
  <c r="AE29" i="6"/>
  <c r="AH9" i="6"/>
  <c r="AG9" i="6"/>
  <c r="AF9" i="6"/>
  <c r="AE9" i="6"/>
  <c r="AD9" i="6"/>
  <c r="AD51" i="6" s="1"/>
  <c r="AC9" i="6"/>
  <c r="AX9" i="6" s="1"/>
  <c r="AB9" i="6"/>
  <c r="AW9" i="6" s="1"/>
  <c r="AA29" i="6"/>
  <c r="AV29" i="6" s="1"/>
  <c r="AA9" i="6"/>
  <c r="AV9" i="6" s="1"/>
  <c r="AT74" i="6" l="1"/>
  <c r="AT72" i="6"/>
  <c r="AU74" i="6"/>
  <c r="AU72" i="6"/>
  <c r="AC51" i="6"/>
  <c r="AX51" i="6" s="1"/>
  <c r="AE51" i="6"/>
  <c r="AY29" i="6"/>
  <c r="AY9" i="6"/>
  <c r="AY51" i="6"/>
  <c r="AY70" i="6"/>
  <c r="AG51" i="6"/>
  <c r="AA51" i="6"/>
  <c r="AZ9" i="6"/>
  <c r="BC29" i="6"/>
  <c r="AG70" i="6"/>
  <c r="BC70" i="6"/>
  <c r="AF70" i="6"/>
  <c r="BB29" i="6"/>
  <c r="AC70" i="6"/>
  <c r="AX70" i="6" s="1"/>
  <c r="AB70" i="6"/>
  <c r="AW70" i="6" s="1"/>
  <c r="BA29" i="6"/>
  <c r="AA70" i="6"/>
  <c r="AV70" i="6" s="1"/>
  <c r="AE70" i="6"/>
  <c r="AZ29" i="6"/>
  <c r="AF51" i="6"/>
  <c r="AB51" i="6"/>
  <c r="AW51" i="6" s="1"/>
  <c r="BB9" i="6"/>
  <c r="AH51" i="6"/>
  <c r="BC9" i="6"/>
  <c r="BA9" i="6"/>
  <c r="AG74" i="6"/>
  <c r="AF74" i="6"/>
  <c r="AE74" i="6"/>
  <c r="AC74" i="6"/>
  <c r="AX74" i="6" s="1"/>
  <c r="AB74" i="6"/>
  <c r="AW74" i="6" s="1"/>
  <c r="AA74" i="6"/>
  <c r="AV74" i="6" s="1"/>
  <c r="BB51" i="6" l="1"/>
  <c r="AZ51" i="6"/>
  <c r="AV51" i="6"/>
  <c r="BB70" i="6"/>
  <c r="AZ74" i="6"/>
  <c r="BA74" i="6"/>
  <c r="BB74" i="6"/>
  <c r="BC51" i="6"/>
  <c r="BA51" i="6"/>
  <c r="BA70" i="6"/>
  <c r="AZ70" i="6"/>
  <c r="AD74" i="6"/>
  <c r="AY74" i="6" s="1"/>
  <c r="AD72" i="6"/>
  <c r="AY72" i="6" s="1"/>
  <c r="AH74" i="6"/>
  <c r="AH72" i="6"/>
  <c r="AB72" i="6"/>
  <c r="AW72" i="6" s="1"/>
  <c r="AC72" i="6"/>
  <c r="AX72" i="6" s="1"/>
  <c r="AE72" i="6"/>
  <c r="AF72" i="6"/>
  <c r="AG72" i="6"/>
  <c r="AA72" i="6"/>
  <c r="AV72" i="6" s="1"/>
  <c r="AH15" i="6"/>
  <c r="AH59" i="6" s="1"/>
  <c r="AH16" i="6"/>
  <c r="AH60" i="6" s="1"/>
  <c r="AE16" i="6"/>
  <c r="AE60" i="6" s="1"/>
  <c r="AE15" i="6"/>
  <c r="AG17" i="6"/>
  <c r="AH17" i="6"/>
  <c r="AG16" i="6"/>
  <c r="AG15" i="6"/>
  <c r="AF17" i="6"/>
  <c r="AF16" i="6"/>
  <c r="AF15" i="6"/>
  <c r="AD16" i="6"/>
  <c r="AY16" i="6" s="1"/>
  <c r="AD15" i="6"/>
  <c r="AY15" i="6" s="1"/>
  <c r="AH11" i="6"/>
  <c r="AH55" i="6" s="1"/>
  <c r="AH10" i="6"/>
  <c r="AH53" i="6" s="1"/>
  <c r="AD11" i="6"/>
  <c r="AE11" i="6"/>
  <c r="AF11" i="6"/>
  <c r="AG11" i="6"/>
  <c r="AD44" i="6"/>
  <c r="AY44" i="6" s="1"/>
  <c r="AH44" i="6"/>
  <c r="AH87" i="6" s="1"/>
  <c r="AD39" i="6"/>
  <c r="AH39" i="6"/>
  <c r="AD38" i="6"/>
  <c r="AY38" i="6" s="1"/>
  <c r="AH38" i="6"/>
  <c r="AD36" i="6"/>
  <c r="AY36" i="6" s="1"/>
  <c r="AH36" i="6"/>
  <c r="AD35" i="6"/>
  <c r="AY35" i="6" s="1"/>
  <c r="AH35" i="6"/>
  <c r="BC31" i="6"/>
  <c r="BC30" i="6"/>
  <c r="BC28" i="6"/>
  <c r="AD10" i="6"/>
  <c r="AD8" i="6"/>
  <c r="AY8" i="6" s="1"/>
  <c r="AH8" i="6"/>
  <c r="AC44" i="6"/>
  <c r="AX44" i="6" s="1"/>
  <c r="AG44" i="6"/>
  <c r="AC39" i="6"/>
  <c r="AX39" i="6" s="1"/>
  <c r="AG39" i="6"/>
  <c r="AC38" i="6"/>
  <c r="AX38" i="6" s="1"/>
  <c r="AG38" i="6"/>
  <c r="AG81" i="6" s="1"/>
  <c r="AC36" i="6"/>
  <c r="AX36" i="6" s="1"/>
  <c r="AG36" i="6"/>
  <c r="AC35" i="6"/>
  <c r="AX35" i="6" s="1"/>
  <c r="AG35" i="6"/>
  <c r="BB31" i="6"/>
  <c r="BB30" i="6"/>
  <c r="BB28" i="6"/>
  <c r="AC16" i="6"/>
  <c r="AX16" i="6" s="1"/>
  <c r="AC15" i="6"/>
  <c r="AC11" i="6"/>
  <c r="AX11" i="6" s="1"/>
  <c r="AC10" i="6"/>
  <c r="AX10" i="6" s="1"/>
  <c r="AG10" i="6"/>
  <c r="AC8" i="6"/>
  <c r="AX8" i="6" s="1"/>
  <c r="AG8" i="6"/>
  <c r="AB44" i="6"/>
  <c r="AF44" i="6"/>
  <c r="AB39" i="6"/>
  <c r="AW39" i="6" s="1"/>
  <c r="AF39" i="6"/>
  <c r="AB38" i="6"/>
  <c r="AF38" i="6"/>
  <c r="AB36" i="6"/>
  <c r="AW36" i="6" s="1"/>
  <c r="AF36" i="6"/>
  <c r="AB35" i="6"/>
  <c r="AW35" i="6" s="1"/>
  <c r="AF35" i="6"/>
  <c r="BA31" i="6"/>
  <c r="BA30" i="6"/>
  <c r="BA28" i="6"/>
  <c r="AB16" i="6"/>
  <c r="AW16" i="6" s="1"/>
  <c r="AB15" i="6"/>
  <c r="AW15" i="6" s="1"/>
  <c r="AB11" i="6"/>
  <c r="AW11" i="6" s="1"/>
  <c r="AB10" i="6"/>
  <c r="AW10" i="6" s="1"/>
  <c r="AF10" i="6"/>
  <c r="AB8" i="6"/>
  <c r="AW8" i="6" s="1"/>
  <c r="AF8" i="6"/>
  <c r="AF53" i="6" s="1"/>
  <c r="AE44" i="6"/>
  <c r="AA44" i="6"/>
  <c r="AE39" i="6"/>
  <c r="AE38" i="6"/>
  <c r="AE36" i="6"/>
  <c r="AE35" i="6"/>
  <c r="AA39" i="6"/>
  <c r="AV39" i="6" s="1"/>
  <c r="AA38" i="6"/>
  <c r="AA36" i="6"/>
  <c r="AA35" i="6"/>
  <c r="AZ31" i="6"/>
  <c r="AZ30" i="6"/>
  <c r="AZ28" i="6"/>
  <c r="AA11" i="6"/>
  <c r="AE8" i="6"/>
  <c r="AA15" i="6"/>
  <c r="AA8" i="6"/>
  <c r="AV8" i="6" s="1"/>
  <c r="AA60" i="6"/>
  <c r="AV60" i="6" s="1"/>
  <c r="AA61" i="6"/>
  <c r="AV61" i="6" s="1"/>
  <c r="W50" i="3"/>
  <c r="W44" i="3"/>
  <c r="W45" i="3"/>
  <c r="W42" i="3"/>
  <c r="W41" i="3"/>
  <c r="W36" i="3"/>
  <c r="W22" i="3"/>
  <c r="W21" i="3"/>
  <c r="W20" i="3"/>
  <c r="W17" i="3"/>
  <c r="W15" i="3"/>
  <c r="X50" i="3"/>
  <c r="X45" i="3"/>
  <c r="X42" i="3"/>
  <c r="X37" i="3"/>
  <c r="X36" i="3"/>
  <c r="X22" i="3"/>
  <c r="X21" i="3"/>
  <c r="X20" i="3"/>
  <c r="X17" i="3"/>
  <c r="X16" i="3"/>
  <c r="X15" i="3"/>
  <c r="X41" i="3"/>
  <c r="W33" i="3"/>
  <c r="W8" i="3"/>
  <c r="X11" i="3"/>
  <c r="W11" i="3"/>
  <c r="J10" i="3"/>
  <c r="AE10" i="6" s="1"/>
  <c r="I10" i="3"/>
  <c r="X35" i="3"/>
  <c r="W35" i="3"/>
  <c r="X33" i="3"/>
  <c r="X8" i="3"/>
  <c r="W43" i="5"/>
  <c r="W38" i="5"/>
  <c r="W35" i="5"/>
  <c r="W34" i="5"/>
  <c r="W30" i="5"/>
  <c r="W29" i="5"/>
  <c r="W16" i="5"/>
  <c r="W14" i="5"/>
  <c r="W12" i="5"/>
  <c r="W42" i="4"/>
  <c r="W37" i="4"/>
  <c r="W34" i="4"/>
  <c r="W33" i="4"/>
  <c r="W29" i="4"/>
  <c r="W27" i="4"/>
  <c r="W25" i="4"/>
  <c r="W15" i="4"/>
  <c r="W13" i="4"/>
  <c r="W11" i="4"/>
  <c r="W10" i="4"/>
  <c r="W41" i="2"/>
  <c r="W36" i="2"/>
  <c r="W28" i="2"/>
  <c r="W27" i="2"/>
  <c r="W25" i="2"/>
  <c r="W15" i="2"/>
  <c r="W13" i="2"/>
  <c r="W10" i="2"/>
  <c r="W9" i="2"/>
  <c r="W7" i="2"/>
  <c r="O9" i="5"/>
  <c r="N9" i="5"/>
  <c r="M9" i="5"/>
  <c r="L9" i="5"/>
  <c r="K9" i="5"/>
  <c r="W28" i="5"/>
  <c r="W26" i="5"/>
  <c r="W11" i="5"/>
  <c r="X11" i="5"/>
  <c r="Y43" i="5"/>
  <c r="X43" i="5"/>
  <c r="Y38" i="5"/>
  <c r="X38" i="5"/>
  <c r="Y35" i="5"/>
  <c r="X35" i="5"/>
  <c r="Y34" i="5"/>
  <c r="X34" i="5"/>
  <c r="Y30" i="5"/>
  <c r="X30" i="5"/>
  <c r="Y29" i="5"/>
  <c r="X29" i="5"/>
  <c r="Y28" i="5"/>
  <c r="X28" i="5"/>
  <c r="Y26" i="5"/>
  <c r="X26" i="5"/>
  <c r="Y16" i="5"/>
  <c r="X16" i="5"/>
  <c r="Y14" i="5"/>
  <c r="X14" i="5"/>
  <c r="Y12" i="5"/>
  <c r="X12" i="5"/>
  <c r="Y11" i="5"/>
  <c r="X42" i="4"/>
  <c r="X37" i="4"/>
  <c r="X34" i="4"/>
  <c r="X29" i="4"/>
  <c r="X28" i="4"/>
  <c r="X27" i="4"/>
  <c r="X25" i="4"/>
  <c r="X13" i="4"/>
  <c r="X11" i="4"/>
  <c r="X10" i="4"/>
  <c r="X8" i="4"/>
  <c r="X36" i="2"/>
  <c r="X41" i="2"/>
  <c r="X25" i="2"/>
  <c r="X27" i="2"/>
  <c r="X28" i="2"/>
  <c r="X15" i="2"/>
  <c r="X13" i="2"/>
  <c r="X9" i="2"/>
  <c r="X10" i="2"/>
  <c r="X7" i="2"/>
  <c r="Y41" i="2"/>
  <c r="Y36" i="2"/>
  <c r="Y33" i="2"/>
  <c r="Y25" i="2"/>
  <c r="Y27" i="2"/>
  <c r="Y28" i="2"/>
  <c r="Y15" i="2"/>
  <c r="Y13" i="2"/>
  <c r="Y9" i="2"/>
  <c r="Y10" i="2"/>
  <c r="Y7" i="2"/>
  <c r="AA41" i="2"/>
  <c r="Z41" i="2"/>
  <c r="AA36" i="2"/>
  <c r="Z36" i="2"/>
  <c r="AA33" i="2"/>
  <c r="Z33" i="2"/>
  <c r="AA32" i="2"/>
  <c r="Z32" i="2"/>
  <c r="AA28" i="2"/>
  <c r="Z28" i="2"/>
  <c r="AA27" i="2"/>
  <c r="Z27" i="2"/>
  <c r="AA25" i="2"/>
  <c r="Z25" i="2"/>
  <c r="AA15" i="2"/>
  <c r="Z15" i="2"/>
  <c r="AA13" i="2"/>
  <c r="Z13" i="2"/>
  <c r="AA10" i="2"/>
  <c r="Z10" i="2"/>
  <c r="AA9" i="2"/>
  <c r="Z9" i="2"/>
  <c r="AA7" i="2"/>
  <c r="Z7" i="2"/>
  <c r="Y42" i="4"/>
  <c r="Y37" i="4"/>
  <c r="Y34" i="4"/>
  <c r="L33" i="4"/>
  <c r="X33" i="4" s="1"/>
  <c r="Y29" i="4"/>
  <c r="Y28" i="4"/>
  <c r="Y27" i="4"/>
  <c r="Y25" i="4"/>
  <c r="L15" i="4"/>
  <c r="Y15" i="4" s="1"/>
  <c r="Y13" i="4"/>
  <c r="Y11" i="4"/>
  <c r="Y10" i="4"/>
  <c r="Y8" i="4"/>
  <c r="K33" i="2"/>
  <c r="X33" i="2" s="1"/>
  <c r="K32" i="2"/>
  <c r="W32" i="2" s="1"/>
  <c r="L32" i="2"/>
  <c r="Y32" i="2" s="1"/>
  <c r="X9" i="5" l="1"/>
  <c r="Y33" i="4"/>
  <c r="AA10" i="6"/>
  <c r="AV10" i="6" s="1"/>
  <c r="V10" i="3"/>
  <c r="X32" i="2"/>
  <c r="Y9" i="5"/>
  <c r="W10" i="3"/>
  <c r="X10" i="3"/>
  <c r="AV15" i="6"/>
  <c r="Z59" i="6"/>
  <c r="AU59" i="6" s="1"/>
  <c r="AZ38" i="6"/>
  <c r="AH81" i="6" s="1"/>
  <c r="AV38" i="6"/>
  <c r="AZ36" i="6"/>
  <c r="AH79" i="6" s="1"/>
  <c r="AV36" i="6"/>
  <c r="AZ11" i="6"/>
  <c r="AV11" i="6"/>
  <c r="AZ35" i="6"/>
  <c r="AH78" i="6" s="1"/>
  <c r="AV35" i="6"/>
  <c r="Z87" i="6"/>
  <c r="AU87" i="6" s="1"/>
  <c r="AV44" i="6"/>
  <c r="AB81" i="6"/>
  <c r="AW81" i="6" s="1"/>
  <c r="AW38" i="6"/>
  <c r="AB87" i="6"/>
  <c r="AW87" i="6" s="1"/>
  <c r="AW44" i="6"/>
  <c r="AC59" i="6"/>
  <c r="AX59" i="6" s="1"/>
  <c r="AX15" i="6"/>
  <c r="AD82" i="6"/>
  <c r="AY82" i="6" s="1"/>
  <c r="AY39" i="6"/>
  <c r="AD53" i="6"/>
  <c r="AY53" i="6" s="1"/>
  <c r="AY10" i="6"/>
  <c r="AD55" i="6"/>
  <c r="AY55" i="6" s="1"/>
  <c r="AY11" i="6"/>
  <c r="AB55" i="6"/>
  <c r="AW55" i="6" s="1"/>
  <c r="W9" i="5"/>
  <c r="W33" i="2"/>
  <c r="AZ72" i="6"/>
  <c r="BB72" i="6"/>
  <c r="BC72" i="6"/>
  <c r="X15" i="4"/>
  <c r="AZ60" i="6"/>
  <c r="BA72" i="6"/>
  <c r="BC74" i="6"/>
  <c r="AZ8" i="6"/>
  <c r="AZ39" i="6"/>
  <c r="AH82" i="6" s="1"/>
  <c r="BC39" i="6"/>
  <c r="BA15" i="6"/>
  <c r="BB36" i="6"/>
  <c r="AE53" i="6"/>
  <c r="BB11" i="6"/>
  <c r="BA10" i="6"/>
  <c r="BC11" i="6"/>
  <c r="AC17" i="6"/>
  <c r="AZ16" i="6"/>
  <c r="BC38" i="6"/>
  <c r="AD17" i="6"/>
  <c r="AY17" i="6" s="1"/>
  <c r="AA53" i="6"/>
  <c r="AA87" i="6"/>
  <c r="AV87" i="6" s="1"/>
  <c r="BB10" i="6"/>
  <c r="AG79" i="6"/>
  <c r="AD59" i="6"/>
  <c r="BC59" i="6" s="1"/>
  <c r="AG59" i="6"/>
  <c r="BB59" i="6" s="1"/>
  <c r="AB60" i="6"/>
  <c r="AW60" i="6" s="1"/>
  <c r="AZ10" i="6"/>
  <c r="BB35" i="6"/>
  <c r="BB44" i="6"/>
  <c r="AC60" i="6"/>
  <c r="AX60" i="6" s="1"/>
  <c r="AZ15" i="6"/>
  <c r="BA8" i="6"/>
  <c r="AE55" i="6"/>
  <c r="BA16" i="6"/>
  <c r="AA81" i="6"/>
  <c r="AV81" i="6" s="1"/>
  <c r="AZ44" i="6"/>
  <c r="AA78" i="6"/>
  <c r="AV78" i="6" s="1"/>
  <c r="AE17" i="6"/>
  <c r="AZ17" i="6" s="1"/>
  <c r="AA55" i="6"/>
  <c r="AV55" i="6" s="1"/>
  <c r="AE79" i="6"/>
  <c r="AE82" i="6"/>
  <c r="AD60" i="6"/>
  <c r="AE59" i="6"/>
  <c r="AA59" i="6"/>
  <c r="AV59" i="6" s="1"/>
  <c r="AA79" i="6"/>
  <c r="AV79" i="6" s="1"/>
  <c r="AA82" i="6"/>
  <c r="AV82" i="6" s="1"/>
  <c r="AE78" i="6"/>
  <c r="AE81" i="6"/>
  <c r="AE87" i="6"/>
  <c r="AB59" i="6"/>
  <c r="AW59" i="6" s="1"/>
  <c r="BA11" i="6"/>
  <c r="AB17" i="6"/>
  <c r="BA36" i="6"/>
  <c r="BA44" i="6"/>
  <c r="AF55" i="6"/>
  <c r="BA35" i="6"/>
  <c r="AB53" i="6"/>
  <c r="AF79" i="6"/>
  <c r="AF82" i="6"/>
  <c r="AF60" i="6"/>
  <c r="BA39" i="6"/>
  <c r="AB82" i="6"/>
  <c r="AW82" i="6" s="1"/>
  <c r="BA38" i="6"/>
  <c r="AF78" i="6"/>
  <c r="AF87" i="6"/>
  <c r="BB38" i="6"/>
  <c r="AG53" i="6"/>
  <c r="AF81" i="6"/>
  <c r="AC82" i="6"/>
  <c r="AX82" i="6" s="1"/>
  <c r="AB78" i="6"/>
  <c r="AW78" i="6" s="1"/>
  <c r="BB39" i="6"/>
  <c r="AD81" i="6"/>
  <c r="AY81" i="6" s="1"/>
  <c r="AH61" i="6"/>
  <c r="AC81" i="6"/>
  <c r="BC8" i="6"/>
  <c r="BC15" i="6"/>
  <c r="BC44" i="6"/>
  <c r="AG61" i="6"/>
  <c r="BC10" i="6"/>
  <c r="BC35" i="6"/>
  <c r="AC53" i="6"/>
  <c r="AX53" i="6" s="1"/>
  <c r="AB79" i="6"/>
  <c r="AW79" i="6" s="1"/>
  <c r="AF59" i="6"/>
  <c r="AF61" i="6"/>
  <c r="BB8" i="6"/>
  <c r="BB15" i="6"/>
  <c r="AC79" i="6"/>
  <c r="AX79" i="6" s="1"/>
  <c r="BB16" i="6"/>
  <c r="AG87" i="6"/>
  <c r="AD78" i="6"/>
  <c r="AY78" i="6" s="1"/>
  <c r="AD87" i="6"/>
  <c r="BC87" i="6" s="1"/>
  <c r="AC55" i="6"/>
  <c r="AX55" i="6" s="1"/>
  <c r="AC78" i="6"/>
  <c r="AX78" i="6" s="1"/>
  <c r="AC87" i="6"/>
  <c r="AX87" i="6" s="1"/>
  <c r="BC16" i="6"/>
  <c r="BC36" i="6"/>
  <c r="AG55" i="6"/>
  <c r="AG82" i="6"/>
  <c r="AD79" i="6"/>
  <c r="AY79" i="6" s="1"/>
  <c r="AG60" i="6"/>
  <c r="AG78" i="6"/>
  <c r="BC55" i="6" l="1"/>
  <c r="BA87" i="6"/>
  <c r="BA55" i="6"/>
  <c r="BA81" i="6"/>
  <c r="BC82" i="6"/>
  <c r="AZ53" i="6"/>
  <c r="AV53" i="6"/>
  <c r="BA53" i="6"/>
  <c r="AW53" i="6"/>
  <c r="BA17" i="6"/>
  <c r="AW17" i="6"/>
  <c r="BB17" i="6"/>
  <c r="AX17" i="6"/>
  <c r="BB81" i="6"/>
  <c r="AX81" i="6"/>
  <c r="AY87" i="6"/>
  <c r="BC53" i="6"/>
  <c r="AY59" i="6"/>
  <c r="BC60" i="6"/>
  <c r="AY60" i="6"/>
  <c r="AZ87" i="6"/>
  <c r="AZ79" i="6"/>
  <c r="AZ82" i="6"/>
  <c r="AC61" i="6"/>
  <c r="AZ55" i="6"/>
  <c r="BB60" i="6"/>
  <c r="AD61" i="6"/>
  <c r="AY61" i="6" s="1"/>
  <c r="BA59" i="6"/>
  <c r="AZ78" i="6"/>
  <c r="BC78" i="6"/>
  <c r="BA60" i="6"/>
  <c r="BC17" i="6"/>
  <c r="BA78" i="6"/>
  <c r="BA82" i="6"/>
  <c r="AZ81" i="6"/>
  <c r="BB79" i="6"/>
  <c r="AE61" i="6"/>
  <c r="AZ61" i="6" s="1"/>
  <c r="AB61" i="6"/>
  <c r="BB82" i="6"/>
  <c r="BB53" i="6"/>
  <c r="BB55" i="6"/>
  <c r="BC81" i="6"/>
  <c r="BC79" i="6"/>
  <c r="AZ59" i="6"/>
  <c r="BA79" i="6"/>
  <c r="BB87" i="6"/>
  <c r="BB78" i="6"/>
  <c r="BC61" i="6" l="1"/>
  <c r="BA61" i="6"/>
  <c r="AW61" i="6"/>
  <c r="BB61" i="6"/>
  <c r="AX61" i="6"/>
</calcChain>
</file>

<file path=xl/sharedStrings.xml><?xml version="1.0" encoding="utf-8"?>
<sst xmlns="http://schemas.openxmlformats.org/spreadsheetml/2006/main" count="403" uniqueCount="181">
  <si>
    <t>Electricity</t>
  </si>
  <si>
    <t xml:space="preserve">Normal operations </t>
  </si>
  <si>
    <t xml:space="preserve">Extreme events </t>
  </si>
  <si>
    <t xml:space="preserve">Distribution volume (PJ) </t>
  </si>
  <si>
    <t xml:space="preserve">Vector Operating Statistics </t>
  </si>
  <si>
    <t>Notes</t>
  </si>
  <si>
    <t>Volume distributed (GWh)</t>
  </si>
  <si>
    <t>n/a</t>
  </si>
  <si>
    <r>
      <t>Transmission volume (PJ)</t>
    </r>
    <r>
      <rPr>
        <vertAlign val="superscript"/>
        <sz val="8"/>
        <color indexed="8"/>
        <rFont val="Verdana"/>
        <family val="2"/>
      </rPr>
      <t>5</t>
    </r>
  </si>
  <si>
    <r>
      <t>Natural gas sales (PJ)</t>
    </r>
    <r>
      <rPr>
        <vertAlign val="superscript"/>
        <sz val="8"/>
        <color indexed="8"/>
        <rFont val="Verdana"/>
        <family val="2"/>
      </rPr>
      <t>6</t>
    </r>
  </si>
  <si>
    <r>
      <t>Gas liquid sales (tonnes)</t>
    </r>
    <r>
      <rPr>
        <vertAlign val="superscript"/>
        <sz val="8"/>
        <color indexed="8"/>
        <rFont val="Verdana"/>
        <family val="2"/>
      </rPr>
      <t>7</t>
    </r>
  </si>
  <si>
    <r>
      <t>Distribution customers</t>
    </r>
    <r>
      <rPr>
        <vertAlign val="superscript"/>
        <sz val="8"/>
        <color indexed="8"/>
        <rFont val="Verdana"/>
        <family val="2"/>
      </rPr>
      <t>1,4</t>
    </r>
  </si>
  <si>
    <t>1.     As at period end.</t>
  </si>
  <si>
    <t>4.     Billable ICP’s.</t>
  </si>
  <si>
    <t>5.     Billable volumes.</t>
  </si>
  <si>
    <t>6.     Excludes gas sold as gas liquids as these sales are included within the gas liquids sales tonnages.</t>
  </si>
  <si>
    <t>7.     Total of retail and wholesale LPG production and natural gasoline.</t>
  </si>
  <si>
    <t>8.     Includes product tolled in Taranaki and further tolled in the South Island.</t>
  </si>
  <si>
    <t>% change 2013</t>
  </si>
  <si>
    <r>
      <t>Customers</t>
    </r>
    <r>
      <rPr>
        <vertAlign val="superscript"/>
        <sz val="8"/>
        <color theme="1"/>
        <rFont val="Verdana"/>
        <family val="2"/>
      </rPr>
      <t>1</t>
    </r>
  </si>
  <si>
    <r>
      <t>Net movement in customers</t>
    </r>
    <r>
      <rPr>
        <vertAlign val="superscript"/>
        <sz val="8"/>
        <color theme="1"/>
        <rFont val="Verdana"/>
        <family val="2"/>
      </rPr>
      <t>2</t>
    </r>
  </si>
  <si>
    <r>
      <t>Net movement in distribution customers</t>
    </r>
    <r>
      <rPr>
        <vertAlign val="superscript"/>
        <sz val="8"/>
        <color indexed="8"/>
        <rFont val="Verdana"/>
        <family val="2"/>
      </rPr>
      <t xml:space="preserve">2 </t>
    </r>
  </si>
  <si>
    <t>3.     Regulatory year – 6 months to 30 September.</t>
  </si>
  <si>
    <r>
      <t>Total</t>
    </r>
    <r>
      <rPr>
        <vertAlign val="superscript"/>
        <sz val="8"/>
        <color indexed="8"/>
        <rFont val="Verdana"/>
        <family val="2"/>
      </rPr>
      <t>3</t>
    </r>
  </si>
  <si>
    <t>12 months ended 30 June</t>
  </si>
  <si>
    <t>% change 2012</t>
  </si>
  <si>
    <t>% Change 2011</t>
  </si>
  <si>
    <t>% Change 2010</t>
  </si>
  <si>
    <t xml:space="preserve">Total </t>
  </si>
  <si>
    <t>SAIDI (minutes), Regulatory year to 31 March</t>
  </si>
  <si>
    <t xml:space="preserve">2.     The net number of customers added during the twelve month period. </t>
  </si>
  <si>
    <t>3.     Regulatory year – 3 months to 30 June.</t>
  </si>
  <si>
    <t>Quarter ended 30 September</t>
  </si>
  <si>
    <r>
      <t>Customers</t>
    </r>
    <r>
      <rPr>
        <vertAlign val="superscript"/>
        <sz val="10"/>
        <color theme="1"/>
        <rFont val="Verdana"/>
        <family val="2"/>
      </rPr>
      <t>1</t>
    </r>
  </si>
  <si>
    <r>
      <t>Net movement in customers</t>
    </r>
    <r>
      <rPr>
        <vertAlign val="superscript"/>
        <sz val="10"/>
        <color theme="1"/>
        <rFont val="Verdana"/>
        <family val="2"/>
      </rPr>
      <t>2</t>
    </r>
  </si>
  <si>
    <r>
      <t>Distribution customers</t>
    </r>
    <r>
      <rPr>
        <vertAlign val="superscript"/>
        <sz val="10"/>
        <color theme="1"/>
        <rFont val="Verdana"/>
        <family val="2"/>
      </rPr>
      <t>1,4</t>
    </r>
  </si>
  <si>
    <r>
      <t>Electricity: smart meters</t>
    </r>
    <r>
      <rPr>
        <vertAlign val="superscript"/>
        <sz val="10"/>
        <color theme="1"/>
        <rFont val="Verdana"/>
        <family val="2"/>
      </rPr>
      <t>1</t>
    </r>
  </si>
  <si>
    <r>
      <t>Transmission volume (PJ)</t>
    </r>
    <r>
      <rPr>
        <vertAlign val="superscript"/>
        <sz val="10"/>
        <color theme="1"/>
        <rFont val="Verdana"/>
        <family val="2"/>
      </rPr>
      <t>5</t>
    </r>
  </si>
  <si>
    <r>
      <t>Net movement in distribution customers</t>
    </r>
    <r>
      <rPr>
        <vertAlign val="superscript"/>
        <sz val="10"/>
        <color theme="1"/>
        <rFont val="Verdana"/>
        <family val="2"/>
      </rPr>
      <t xml:space="preserve">2 </t>
    </r>
  </si>
  <si>
    <t>SAIDI (minutes) - 3 months to</t>
  </si>
  <si>
    <r>
      <t>Natural gas sales (PJ)</t>
    </r>
    <r>
      <rPr>
        <vertAlign val="superscript"/>
        <sz val="10"/>
        <color theme="1"/>
        <rFont val="Verdana"/>
        <family val="2"/>
      </rPr>
      <t>6</t>
    </r>
  </si>
  <si>
    <t>Six months ended 31 December</t>
  </si>
  <si>
    <r>
      <t>Customers</t>
    </r>
    <r>
      <rPr>
        <vertAlign val="superscript"/>
        <sz val="8"/>
        <color indexed="8"/>
        <rFont val="Verdana"/>
        <family val="2"/>
      </rPr>
      <t>1</t>
    </r>
    <r>
      <rPr>
        <sz val="10"/>
        <color indexed="8"/>
        <rFont val="Verdana"/>
        <family val="2"/>
      </rPr>
      <t xml:space="preserve"> </t>
    </r>
  </si>
  <si>
    <r>
      <t>New electricity customers</t>
    </r>
    <r>
      <rPr>
        <vertAlign val="superscript"/>
        <sz val="8"/>
        <color indexed="8"/>
        <rFont val="Verdana"/>
        <family val="2"/>
      </rPr>
      <t>2</t>
    </r>
  </si>
  <si>
    <r>
      <t>Distribution customers</t>
    </r>
    <r>
      <rPr>
        <vertAlign val="superscript"/>
        <sz val="8"/>
        <color indexed="8"/>
        <rFont val="Verdana"/>
        <family val="2"/>
      </rPr>
      <t>1</t>
    </r>
    <r>
      <rPr>
        <sz val="10"/>
        <color indexed="8"/>
        <rFont val="Verdana"/>
        <family val="2"/>
      </rPr>
      <t xml:space="preserve"> </t>
    </r>
  </si>
  <si>
    <r>
      <t>New distribution customers</t>
    </r>
    <r>
      <rPr>
        <vertAlign val="superscript"/>
        <sz val="8"/>
        <color indexed="8"/>
        <rFont val="Verdana"/>
        <family val="2"/>
      </rPr>
      <t>2</t>
    </r>
  </si>
  <si>
    <t>1. As at period end</t>
  </si>
  <si>
    <t>3. Regulatory year – 9 months to 31 December</t>
  </si>
  <si>
    <t>4. Includes 21.6 minutes incurred in September 2010</t>
  </si>
  <si>
    <t xml:space="preserve">5. Volumes based on billable volumes </t>
  </si>
  <si>
    <t>6. Natural gas sales volumes exclude gas sold as gas liquids as these sales are included within the gas liquids sales tonnages</t>
  </si>
  <si>
    <t xml:space="preserve">7. Total of retail and wholesale LPG production and natural gasoline </t>
  </si>
  <si>
    <t>Nine months ended 31 March</t>
  </si>
  <si>
    <t xml:space="preserve">2012 to 2011
% Change </t>
  </si>
  <si>
    <t xml:space="preserve">2011 to 2010
% Change </t>
  </si>
  <si>
    <r>
      <t>Electricity Customers</t>
    </r>
    <r>
      <rPr>
        <vertAlign val="superscript"/>
        <sz val="8"/>
        <color indexed="8"/>
        <rFont val="Verdana"/>
        <family val="2"/>
      </rPr>
      <t>1</t>
    </r>
    <r>
      <rPr>
        <sz val="10"/>
        <color indexed="8"/>
        <rFont val="Verdana"/>
        <family val="2"/>
      </rPr>
      <t xml:space="preserve"> </t>
    </r>
  </si>
  <si>
    <r>
      <t>Net movement in electricity customers</t>
    </r>
    <r>
      <rPr>
        <vertAlign val="superscript"/>
        <sz val="8"/>
        <color indexed="8"/>
        <rFont val="Verdana"/>
        <family val="2"/>
      </rPr>
      <t>2</t>
    </r>
  </si>
  <si>
    <r>
      <t>Distribution customers</t>
    </r>
    <r>
      <rPr>
        <vertAlign val="superscript"/>
        <sz val="8"/>
        <color indexed="8"/>
        <rFont val="Verdana"/>
        <family val="2"/>
      </rPr>
      <t>1,4</t>
    </r>
    <r>
      <rPr>
        <sz val="10"/>
        <color indexed="8"/>
        <rFont val="Verdana"/>
        <family val="2"/>
      </rPr>
      <t xml:space="preserve"> </t>
    </r>
  </si>
  <si>
    <r>
      <t>Net movement in distribution customers</t>
    </r>
    <r>
      <rPr>
        <vertAlign val="superscript"/>
        <sz val="8"/>
        <color indexed="8"/>
        <rFont val="Verdana"/>
        <family val="2"/>
      </rPr>
      <t>2</t>
    </r>
  </si>
  <si>
    <r>
      <t>Natural gas sales (PJ)</t>
    </r>
    <r>
      <rPr>
        <vertAlign val="superscript"/>
        <sz val="8"/>
        <color theme="1"/>
        <rFont val="Verdana"/>
        <family val="2"/>
      </rPr>
      <t>6</t>
    </r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</si>
  <si>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8"/>
        <color theme="1"/>
        <rFont val="Verdana"/>
        <family val="2"/>
      </rPr>
      <t xml:space="preserve">The net number of customers added during the nine month period. Current year net new connections impacted by retailers deactivating dormant ICPs. </t>
    </r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</si>
  <si>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8"/>
        <color theme="1"/>
        <rFont val="Verdana"/>
        <family val="2"/>
      </rPr>
      <t>Regulatory year – 12 months to 31 March.</t>
    </r>
  </si>
  <si>
    <r>
      <t>4.</t>
    </r>
    <r>
      <rPr>
        <sz val="7"/>
        <color theme="1"/>
        <rFont val="Times New Roman"/>
        <family val="1"/>
      </rPr>
      <t xml:space="preserve">     </t>
    </r>
    <r>
      <rPr>
        <sz val="8"/>
        <color theme="1"/>
        <rFont val="Verdana"/>
        <family val="2"/>
      </rPr>
      <t>Billable ICP’s.</t>
    </r>
  </si>
  <si>
    <r>
      <t>5.</t>
    </r>
    <r>
      <rPr>
        <sz val="7"/>
        <color theme="1"/>
        <rFont val="Times New Roman"/>
        <family val="1"/>
      </rPr>
      <t xml:space="preserve">     </t>
    </r>
    <r>
      <rPr>
        <sz val="8"/>
        <color theme="1"/>
        <rFont val="Verdana"/>
        <family val="2"/>
      </rPr>
      <t>Billable volumes.</t>
    </r>
  </si>
  <si>
    <r>
      <t>6.</t>
    </r>
    <r>
      <rPr>
        <sz val="7"/>
        <color theme="1"/>
        <rFont val="Times New Roman"/>
        <family val="1"/>
      </rPr>
      <t xml:space="preserve">     </t>
    </r>
    <r>
      <rPr>
        <sz val="8"/>
        <color theme="1"/>
        <rFont val="Verdana"/>
        <family val="2"/>
      </rPr>
      <t>Excludes gas sold as gas liquids as these sales are included within the gas liquids sales tonnages.</t>
    </r>
  </si>
  <si>
    <r>
      <t>7.</t>
    </r>
    <r>
      <rPr>
        <sz val="7"/>
        <color theme="1"/>
        <rFont val="Times New Roman"/>
        <family val="1"/>
      </rPr>
      <t xml:space="preserve">     </t>
    </r>
    <r>
      <rPr>
        <sz val="8"/>
        <color theme="1"/>
        <rFont val="Verdana"/>
        <family val="2"/>
      </rPr>
      <t>Total of retail and wholesale LPG production and natural gasoline.</t>
    </r>
  </si>
  <si>
    <r>
      <t>8.</t>
    </r>
    <r>
      <rPr>
        <sz val="7"/>
        <color theme="1"/>
        <rFont val="Times New Roman"/>
        <family val="1"/>
      </rPr>
      <t xml:space="preserve">     </t>
    </r>
    <r>
      <rPr>
        <sz val="8"/>
        <color theme="1"/>
        <rFont val="Verdana"/>
        <family val="2"/>
      </rPr>
      <t>Includes product tolled in Taranaki and further tolled in the South Island.</t>
    </r>
  </si>
  <si>
    <r>
      <t>9.</t>
    </r>
    <r>
      <rPr>
        <sz val="7"/>
        <color theme="1"/>
        <rFont val="Times New Roman"/>
        <family val="1"/>
      </rPr>
      <t xml:space="preserve">     </t>
    </r>
    <r>
      <rPr>
        <sz val="8"/>
        <color theme="1"/>
        <rFont val="Verdana"/>
        <family val="2"/>
      </rPr>
      <t>This is an unaudited value and subject to change.</t>
    </r>
  </si>
  <si>
    <t xml:space="preserve">2013 to 2012
% Change </t>
  </si>
  <si>
    <t xml:space="preserve">2014 to 2013
% Change </t>
  </si>
  <si>
    <t>10. Audited value includes the storm of September 2010.</t>
  </si>
  <si>
    <r>
      <t>Electricity: smart meters</t>
    </r>
    <r>
      <rPr>
        <vertAlign val="superscript"/>
        <sz val="8"/>
        <color indexed="8"/>
        <rFont val="Verdana"/>
        <family val="2"/>
      </rPr>
      <t>1, 12</t>
    </r>
  </si>
  <si>
    <t>12. On 1 December 2014, Vector acquired Arc Innovations Limited, Meridian Energy's smart metering business which increased the number of smart meters by 139,118.</t>
  </si>
  <si>
    <t>9.     This is an unaudited value and subject to change.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</si>
  <si>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8"/>
        <color theme="1"/>
        <rFont val="Verdana"/>
        <family val="2"/>
      </rPr>
      <t>As at period end. Comparatives for 2014 have been restated due to historical adjustment of ICP's processed during 2015</t>
    </r>
  </si>
  <si>
    <r>
      <t>2.</t>
    </r>
    <r>
      <rPr>
        <sz val="7"/>
        <color theme="1"/>
        <rFont val="Times New Roman"/>
        <family val="1"/>
      </rPr>
      <t>  </t>
    </r>
    <r>
      <rPr>
        <sz val="8"/>
        <color theme="1"/>
        <rFont val="Verdana"/>
        <family val="2"/>
      </rPr>
      <t xml:space="preserve">The net number of customers added during the six month period. Current year net new connections impacted by retailers deactivating dormant ICPs. </t>
    </r>
  </si>
  <si>
    <r>
      <t>2.</t>
    </r>
    <r>
      <rPr>
        <sz val="7"/>
        <color theme="1"/>
        <rFont val="Times New Roman"/>
        <family val="1"/>
      </rPr>
      <t xml:space="preserve">         </t>
    </r>
    <r>
      <rPr>
        <sz val="8"/>
        <color theme="1"/>
        <rFont val="Verdana"/>
        <family val="2"/>
      </rPr>
      <t xml:space="preserve">The net number of customers added during the three month period. Current year net new connections impacted by retailers deactivating dormant ICPs. </t>
    </r>
  </si>
  <si>
    <t>11. In the 12 months to 31 March 2015 we have experienced four extreme events.  Three were caused by extreme weather conditions with wind speeds peaking at 78 km/h in April, 104 km/h in June and 109 km/h in July.  These weather events caused widespread damage and were the highest winds Auckland had experienced in the last 10 years.  The fourth extreme event was caused by a fire in the cable trench at the Penrose Grid Exit Point.</t>
  </si>
  <si>
    <t>Electricity SAIDI minutes initiated within network (6 months to 30 September)</t>
  </si>
  <si>
    <t>% change 2014</t>
  </si>
  <si>
    <t xml:space="preserve">2015 to 2014
% Change </t>
  </si>
  <si>
    <r>
      <t>SAIDI (minutes)</t>
    </r>
    <r>
      <rPr>
        <vertAlign val="superscript"/>
        <sz val="8"/>
        <color indexed="8"/>
        <rFont val="Verdana"/>
        <family val="2"/>
      </rPr>
      <t>3, 10, 11</t>
    </r>
  </si>
  <si>
    <t>% change 2015</t>
  </si>
  <si>
    <r>
      <t>30 June</t>
    </r>
    <r>
      <rPr>
        <vertAlign val="superscript"/>
        <sz val="10"/>
        <color theme="1"/>
        <rFont val="Verdana"/>
        <family val="2"/>
      </rPr>
      <t>3</t>
    </r>
  </si>
  <si>
    <t>11.   On 1 December 2014, Vector acquired Arc Innovations Limited, Meridian Energy's smart metering business which increased the number of smart meters by 139,118.</t>
  </si>
  <si>
    <t>8.     Number of 9kg LPG bottles swapped and sold during the quarter.</t>
  </si>
  <si>
    <r>
      <t>9kg LPG bottles swapped</t>
    </r>
    <r>
      <rPr>
        <vertAlign val="superscript"/>
        <sz val="8"/>
        <color indexed="8"/>
        <rFont val="Verdana"/>
        <family val="2"/>
      </rPr>
      <t>8</t>
    </r>
  </si>
  <si>
    <t>9.     Includes product tolled in Taranaki and further tolled in the South Island.</t>
  </si>
  <si>
    <t xml:space="preserve">10.     In the 6 months to 30 September 2014 we experienced four extreme events.  Three were caused by extreme weather conditions with wind speeds peaking at 78 km/h in April, 104 km/h in June and 109 km/h in July.  These weather events caused widespread damage and were the highest winds Auckland had experienced in the last 10 years.  </t>
  </si>
  <si>
    <t>8.  Number of 9kg LPG bottles swapped and sold during the quarter.</t>
  </si>
  <si>
    <t xml:space="preserve">9. Tolling volumes include product tolled in Taranaki and further tolled in the South Island </t>
  </si>
  <si>
    <t>10. In the 9 months to 31 December 2014 we have experienced four extreme events.  Three were caused by extreme weather conditions with wind speeds peaking at 78 km/h in April, 104 km/h in June and 109 km/h in July.  These weather events caused widespread damage and were the highest winds Auckland had experienced in the last 10 years.  The fourth extreme event was caused by a fire in the cable trench at the Penrose Grid Exit Point.</t>
  </si>
  <si>
    <r>
      <t>SAIDI (minutes)</t>
    </r>
    <r>
      <rPr>
        <vertAlign val="superscript"/>
        <sz val="8"/>
        <color indexed="8"/>
        <rFont val="Verdana"/>
        <family val="2"/>
      </rPr>
      <t>3, 10</t>
    </r>
  </si>
  <si>
    <t>11. On 1 December 2014, Vector acquired Arc Innovations Limited, Meridian Energy's smart metering business which increased the number of smart meters by 139,118.</t>
  </si>
  <si>
    <t>9kg LPG bottles swapped</t>
  </si>
  <si>
    <t>% change 2016</t>
  </si>
  <si>
    <t>Q4</t>
  </si>
  <si>
    <t>Q3</t>
  </si>
  <si>
    <t>Q2</t>
  </si>
  <si>
    <t>Q1</t>
  </si>
  <si>
    <t>FY2016</t>
  </si>
  <si>
    <t>FY2015</t>
  </si>
  <si>
    <t>QUARTERLY DATA</t>
  </si>
  <si>
    <t>SAIDI (minutes)</t>
  </si>
  <si>
    <t>Q4 16 to Q4 15</t>
  </si>
  <si>
    <t>Q3 16 to Q3 15</t>
  </si>
  <si>
    <t>Q2 15 to Q2 14</t>
  </si>
  <si>
    <t>Q1 15 to Q1 14</t>
  </si>
  <si>
    <t>Cumulative Data</t>
  </si>
  <si>
    <t>Net movement in customers</t>
  </si>
  <si>
    <r>
      <t>Net movement in distribution customers</t>
    </r>
    <r>
      <rPr>
        <vertAlign val="superscript"/>
        <sz val="7.8"/>
        <color theme="1"/>
        <rFont val="Verdana"/>
        <family val="2"/>
      </rPr>
      <t xml:space="preserve">2 </t>
    </r>
  </si>
  <si>
    <t>Gross movement in customers</t>
  </si>
  <si>
    <t>Gross electricity customers</t>
  </si>
  <si>
    <t>Gross distribution customers</t>
  </si>
  <si>
    <t>Gross customers</t>
  </si>
  <si>
    <t>Gross movement in distribution customers</t>
  </si>
  <si>
    <t>FY2017</t>
  </si>
  <si>
    <t>Q1 17 to Q1 16</t>
  </si>
  <si>
    <t xml:space="preserve">2016 to 2015
% Change </t>
  </si>
  <si>
    <t>Q2 17 to Q2 16</t>
  </si>
  <si>
    <t xml:space="preserve">2017 to 2016
% Change </t>
  </si>
  <si>
    <t>Q3 17 to Q3 16</t>
  </si>
  <si>
    <t>% change 2017</t>
  </si>
  <si>
    <t>Q4 17 to Q4 16</t>
  </si>
  <si>
    <t>Q1 18 to Q1 17</t>
  </si>
  <si>
    <t>Q2 18 to Q2 17</t>
  </si>
  <si>
    <t xml:space="preserve">2018 to 2017
% Change </t>
  </si>
  <si>
    <t>Q3 18 to Q3 17</t>
  </si>
  <si>
    <t>FY2018</t>
  </si>
  <si>
    <t>% change 2018</t>
  </si>
  <si>
    <t>Q4 18 to Q4 17</t>
  </si>
  <si>
    <t>Q1 19 to Q1 18</t>
  </si>
  <si>
    <t>FY2019</t>
  </si>
  <si>
    <t xml:space="preserve">2019 to 2018
% Change </t>
  </si>
  <si>
    <t>% change 2019</t>
  </si>
  <si>
    <r>
      <t>Liquigas LPG tolling (tonnes)</t>
    </r>
    <r>
      <rPr>
        <vertAlign val="superscript"/>
        <sz val="8"/>
        <color indexed="8"/>
        <rFont val="Verdana"/>
        <family val="2"/>
      </rPr>
      <t>9</t>
    </r>
    <r>
      <rPr>
        <sz val="10"/>
        <color theme="1"/>
        <rFont val="Verdana"/>
        <family val="2"/>
      </rPr>
      <t xml:space="preserve"> (OLD)</t>
    </r>
  </si>
  <si>
    <r>
      <t>Liquigas LPG tolling (tonnes)</t>
    </r>
    <r>
      <rPr>
        <vertAlign val="superscript"/>
        <sz val="8"/>
        <color indexed="8"/>
        <rFont val="Verdana"/>
        <family val="2"/>
      </rPr>
      <t>9</t>
    </r>
    <r>
      <rPr>
        <sz val="10"/>
        <color theme="1"/>
        <rFont val="Verdana"/>
        <family val="2"/>
      </rPr>
      <t xml:space="preserve"> (NEW)</t>
    </r>
  </si>
  <si>
    <r>
      <t>Liquigas LPG tolling (tonnes)</t>
    </r>
    <r>
      <rPr>
        <vertAlign val="superscript"/>
        <sz val="10"/>
        <color theme="1"/>
        <rFont val="Verdana"/>
        <family val="2"/>
      </rPr>
      <t>8</t>
    </r>
    <r>
      <rPr>
        <sz val="10"/>
        <color theme="1"/>
        <rFont val="Verdana"/>
        <family val="2"/>
      </rPr>
      <t xml:space="preserve"> (OLD method)</t>
    </r>
  </si>
  <si>
    <r>
      <t>Liquigas LPG tolling (tonnes)</t>
    </r>
    <r>
      <rPr>
        <vertAlign val="superscript"/>
        <sz val="10"/>
        <color theme="1"/>
        <rFont val="Verdana"/>
        <family val="2"/>
      </rPr>
      <t>9</t>
    </r>
    <r>
      <rPr>
        <sz val="10"/>
        <color theme="1"/>
        <rFont val="Verdana"/>
        <family val="2"/>
      </rPr>
      <t xml:space="preserve"> (NEW Method)</t>
    </r>
  </si>
  <si>
    <r>
      <t>Liquigas LPG tolling (tonnes)</t>
    </r>
    <r>
      <rPr>
        <vertAlign val="superscript"/>
        <sz val="10"/>
        <color theme="1"/>
        <rFont val="Verdana"/>
        <family val="2"/>
      </rPr>
      <t>8</t>
    </r>
    <r>
      <rPr>
        <sz val="10"/>
        <color theme="1"/>
        <rFont val="Verdana"/>
        <family val="2"/>
      </rPr>
      <t xml:space="preserve"> (OLD Method)</t>
    </r>
  </si>
  <si>
    <r>
      <t>Liquigas LPG tolling (tonnes)</t>
    </r>
    <r>
      <rPr>
        <vertAlign val="superscript"/>
        <sz val="10"/>
        <color theme="1"/>
        <rFont val="Verdana"/>
        <family val="2"/>
      </rPr>
      <t>9</t>
    </r>
    <r>
      <rPr>
        <sz val="10"/>
        <color theme="1"/>
        <rFont val="Verdana"/>
        <family val="2"/>
      </rPr>
      <t xml:space="preserve"> (New Method)</t>
    </r>
  </si>
  <si>
    <t>New methodology reflects new contractual terms and calculates product tolling domestic and exports. Product further tolled in South Island has been removed.</t>
  </si>
  <si>
    <t>new methodology for Liquigas volumes - new definition…</t>
  </si>
  <si>
    <t>FY2020</t>
  </si>
  <si>
    <r>
      <t>Liquigas LPG tolling new method (tonnes)</t>
    </r>
    <r>
      <rPr>
        <vertAlign val="superscript"/>
        <sz val="8"/>
        <color indexed="8"/>
        <rFont val="Verdana"/>
        <family val="2"/>
      </rPr>
      <t>10</t>
    </r>
  </si>
  <si>
    <r>
      <t>Liquigas LPG tolling old method (tonnes)</t>
    </r>
    <r>
      <rPr>
        <vertAlign val="superscript"/>
        <sz val="8"/>
        <color indexed="8"/>
        <rFont val="Verdana"/>
        <family val="2"/>
      </rPr>
      <t>9</t>
    </r>
  </si>
  <si>
    <r>
      <t>Electricity: smart meters</t>
    </r>
    <r>
      <rPr>
        <vertAlign val="superscript"/>
        <sz val="8"/>
        <color indexed="8"/>
        <rFont val="Verdana"/>
        <family val="2"/>
      </rPr>
      <t>1, 11</t>
    </r>
  </si>
  <si>
    <r>
      <t>Electricity: smart meters</t>
    </r>
    <r>
      <rPr>
        <vertAlign val="superscript"/>
        <sz val="8"/>
        <color theme="1"/>
        <rFont val="Verdana"/>
        <family val="2"/>
      </rPr>
      <t>1,11</t>
    </r>
  </si>
  <si>
    <t>Gas Distribution</t>
  </si>
  <si>
    <t>Gas Trading</t>
  </si>
  <si>
    <t>Metering</t>
  </si>
  <si>
    <r>
      <t>Liquigas LPG (New method) tolling (tonnes)</t>
    </r>
    <r>
      <rPr>
        <vertAlign val="superscript"/>
        <sz val="8"/>
        <color indexed="8"/>
        <rFont val="Verdana"/>
        <family val="2"/>
      </rPr>
      <t>9</t>
    </r>
  </si>
  <si>
    <r>
      <t>Liquigas LPG tolling (Old method) (tonnes)</t>
    </r>
    <r>
      <rPr>
        <vertAlign val="superscript"/>
        <sz val="8"/>
        <color indexed="8"/>
        <rFont val="Verdana"/>
        <family val="2"/>
      </rPr>
      <t>8</t>
    </r>
  </si>
  <si>
    <r>
      <t>Liquigas LPG (new method) tolling (tonnes)</t>
    </r>
    <r>
      <rPr>
        <vertAlign val="superscript"/>
        <sz val="10"/>
        <color theme="1"/>
        <rFont val="Verdana"/>
        <family val="2"/>
      </rPr>
      <t>9</t>
    </r>
  </si>
  <si>
    <r>
      <t>Liquigas LPG tolling (old method) (tonnes)</t>
    </r>
    <r>
      <rPr>
        <vertAlign val="superscript"/>
        <sz val="10"/>
        <color theme="1"/>
        <rFont val="Verdana"/>
        <family val="2"/>
      </rPr>
      <t>8</t>
    </r>
  </si>
  <si>
    <t>% change 2020</t>
  </si>
  <si>
    <t>Q2 19 to Q2 18</t>
  </si>
  <si>
    <t>Q3 19 to Q3 18</t>
  </si>
  <si>
    <t>Q4 19 to Q4 18</t>
  </si>
  <si>
    <t>Q1 20 to Q1 19</t>
  </si>
  <si>
    <t>Q2 20 to Q2 19</t>
  </si>
  <si>
    <t>Q3 20 to Q2 19</t>
  </si>
  <si>
    <t>Q4 20 to Q4 19</t>
  </si>
  <si>
    <t>Normal Operations - Unplanned SAIDI</t>
  </si>
  <si>
    <t>Normal Operations - Planned SAIDI</t>
  </si>
  <si>
    <t xml:space="preserve">Normal Operations - Total </t>
  </si>
  <si>
    <t>Major Network Events</t>
  </si>
  <si>
    <t xml:space="preserve">2020 to 2019
% Change </t>
  </si>
  <si>
    <t>SAIDI (minutes) - 12 months to</t>
  </si>
  <si>
    <r>
      <t>31 March</t>
    </r>
    <r>
      <rPr>
        <vertAlign val="superscript"/>
        <sz val="10"/>
        <color theme="1"/>
        <rFont val="Verdana"/>
        <family val="2"/>
      </rPr>
      <t>3</t>
    </r>
  </si>
  <si>
    <t>Gas liquid sales (tonnes) - new method</t>
  </si>
  <si>
    <r>
      <t>Gas liquid sales (tonnes)</t>
    </r>
    <r>
      <rPr>
        <vertAlign val="superscript"/>
        <sz val="10"/>
        <color theme="1"/>
        <rFont val="Verdana"/>
        <family val="2"/>
      </rPr>
      <t>7</t>
    </r>
    <r>
      <rPr>
        <sz val="10"/>
        <color theme="1"/>
        <rFont val="Verdana"/>
        <family val="2"/>
      </rPr>
      <t xml:space="preserve"> - old method</t>
    </r>
  </si>
  <si>
    <t>Gas liquid sales (tonnes) - New method</t>
  </si>
  <si>
    <r>
      <t>Gas liquid sales (tonnes)</t>
    </r>
    <r>
      <rPr>
        <vertAlign val="superscript"/>
        <sz val="8"/>
        <color indexed="8"/>
        <rFont val="Verdana"/>
        <family val="2"/>
      </rPr>
      <t>7</t>
    </r>
    <r>
      <rPr>
        <sz val="10"/>
        <color theme="1"/>
        <rFont val="Verdana"/>
        <family val="2"/>
      </rPr>
      <t xml:space="preserve"> - old method</t>
    </r>
  </si>
  <si>
    <t>FY2021</t>
  </si>
  <si>
    <t>LPG volume (tonnes)</t>
  </si>
  <si>
    <t>LPG volume (tonnes) - new method</t>
  </si>
  <si>
    <t>% change 2021</t>
  </si>
  <si>
    <t>FY2022</t>
  </si>
  <si>
    <t xml:space="preserve">2022 to 2021
% Change </t>
  </si>
  <si>
    <t xml:space="preserve">2021 to 2020
% Change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</si>
</sst>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%"/>
    <numFmt numFmtId="166" formatCode="0.0%;\ \(0.0%\)"/>
    <numFmt numFmtId="167" formatCode="\-0.0%;\ \(0.#%\)"/>
    <numFmt numFmtId="168" formatCode="#,##0.0"/>
  </numFmts>
  <fonts count="19" x14ac:knownFonts="1">
    <font>
      <sz val="11"/>
      <color theme="1"/>
      <name val="Calibri"/>
      <family val="2"/>
      <scheme val="minor"/>
    </font>
    <font>
      <vertAlign val="superscript"/>
      <sz val="8"/>
      <color indexed="8"/>
      <name val="Verdana"/>
      <family val="2"/>
    </font>
    <font>
      <sz val="5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b/>
      <sz val="5"/>
      <color theme="1"/>
      <name val="Verdana"/>
      <family val="2"/>
    </font>
    <font>
      <vertAlign val="superscript"/>
      <sz val="8"/>
      <color theme="1"/>
      <name val="Verdana"/>
      <family val="2"/>
    </font>
    <font>
      <sz val="10"/>
      <color rgb="FF000000"/>
      <name val="Verdana"/>
      <family val="2"/>
    </font>
    <font>
      <vertAlign val="superscript"/>
      <sz val="10"/>
      <color theme="1"/>
      <name val="Verdana"/>
      <family val="2"/>
    </font>
    <font>
      <sz val="10"/>
      <color indexed="8"/>
      <name val="Verdana"/>
      <family val="2"/>
    </font>
    <font>
      <b/>
      <sz val="11"/>
      <color theme="1"/>
      <name val="Verdana"/>
      <family val="2"/>
    </font>
    <font>
      <sz val="7"/>
      <color theme="1"/>
      <name val="Times New Roman"/>
      <family val="1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7.8"/>
      <color theme="1"/>
      <name val="Verdana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46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17" fillId="0" borderId="0" applyFont="0" applyFill="0" applyBorder="0" applyAlignment="0" applyProtection="0"/>
  </cellStyleXfs>
  <cellXfs count="177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/>
    <xf numFmtId="0" fontId="6" fillId="0" borderId="0" xfId="0" applyFont="1"/>
    <xf numFmtId="0" fontId="5" fillId="0" borderId="0" xfId="0" applyFont="1" applyBorder="1"/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/>
    <xf numFmtId="0" fontId="0" fillId="0" borderId="0" xfId="0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165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/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top" wrapText="1"/>
    </xf>
    <xf numFmtId="166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167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5" fillId="0" borderId="0" xfId="0" applyFont="1"/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167" fontId="3" fillId="0" borderId="0" xfId="0" applyNumberFormat="1" applyFont="1" applyBorder="1"/>
    <xf numFmtId="0" fontId="3" fillId="0" borderId="0" xfId="0" applyFont="1"/>
    <xf numFmtId="0" fontId="4" fillId="0" borderId="0" xfId="0" applyFont="1"/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164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indent="5"/>
    </xf>
    <xf numFmtId="3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3" fillId="0" borderId="0" xfId="0" quotePrefix="1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/>
    </xf>
    <xf numFmtId="15" fontId="6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3" fontId="0" fillId="0" borderId="0" xfId="0" applyNumberFormat="1"/>
    <xf numFmtId="165" fontId="0" fillId="0" borderId="0" xfId="0" applyNumberFormat="1"/>
    <xf numFmtId="0" fontId="6" fillId="0" borderId="0" xfId="0" applyFont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Alignment="1">
      <alignment horizontal="left"/>
    </xf>
    <xf numFmtId="168" fontId="0" fillId="0" borderId="0" xfId="0" applyNumberForma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0" fillId="0" borderId="0" xfId="0" applyFill="1"/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vertical="top" wrapText="1"/>
    </xf>
    <xf numFmtId="0" fontId="6" fillId="0" borderId="0" xfId="0" applyFont="1" applyFill="1" applyBorder="1"/>
    <xf numFmtId="0" fontId="12" fillId="0" borderId="0" xfId="0" applyFont="1" applyFill="1" applyBorder="1" applyAlignment="1">
      <alignment horizontal="center"/>
    </xf>
    <xf numFmtId="15" fontId="6" fillId="0" borderId="0" xfId="0" applyNumberFormat="1" applyFont="1" applyFill="1" applyBorder="1" applyAlignment="1">
      <alignment horizontal="center" vertical="top" wrapText="1"/>
    </xf>
    <xf numFmtId="168" fontId="3" fillId="0" borderId="0" xfId="0" applyNumberFormat="1" applyFont="1" applyFill="1" applyBorder="1" applyAlignment="1">
      <alignment horizontal="center" vertical="top" wrapText="1"/>
    </xf>
    <xf numFmtId="3" fontId="0" fillId="0" borderId="0" xfId="0" applyNumberFormat="1" applyFill="1"/>
    <xf numFmtId="168" fontId="0" fillId="0" borderId="0" xfId="0" applyNumberFormat="1" applyFill="1"/>
    <xf numFmtId="165" fontId="0" fillId="0" borderId="0" xfId="0" applyNumberFormat="1" applyFill="1"/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168" fontId="3" fillId="0" borderId="0" xfId="0" applyNumberFormat="1" applyFont="1" applyBorder="1" applyAlignment="1">
      <alignment horizontal="center" vertical="top" wrapText="1"/>
    </xf>
    <xf numFmtId="9" fontId="0" fillId="0" borderId="0" xfId="45" applyFont="1"/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164" fontId="0" fillId="0" borderId="0" xfId="0" applyNumberFormat="1"/>
    <xf numFmtId="164" fontId="7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164" fontId="0" fillId="0" borderId="0" xfId="0" applyNumberFormat="1" applyFill="1"/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wrapText="1"/>
    </xf>
  </cellXfs>
  <cellStyles count="46">
    <cellStyle name="Followed Hyperlink" xfId="1" builtinId="9" hidden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Normal" xfId="0" builtinId="0"/>
    <cellStyle name="Percent" xfId="4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9"/>
  <sheetViews>
    <sheetView workbookViewId="0">
      <selection activeCell="D22" sqref="D22"/>
    </sheetView>
  </sheetViews>
  <sheetFormatPr defaultColWidth="8.90625" defaultRowHeight="14.5" x14ac:dyDescent="0.35"/>
  <cols>
    <col min="1" max="1" width="46.36328125" customWidth="1"/>
    <col min="2" max="2" width="1.6328125" customWidth="1"/>
    <col min="3" max="12" width="12.08984375" customWidth="1"/>
    <col min="13" max="14" width="12.08984375" style="47" customWidth="1"/>
    <col min="15" max="15" width="12.08984375" style="51" customWidth="1"/>
    <col min="16" max="21" width="15" style="47" customWidth="1"/>
    <col min="22" max="22" width="13.6328125" style="47" customWidth="1"/>
    <col min="23" max="23" width="12.453125" style="47" customWidth="1"/>
    <col min="24" max="24" width="15" customWidth="1"/>
    <col min="25" max="25" width="14.6328125" style="47" customWidth="1"/>
    <col min="26" max="26" width="15" style="47" customWidth="1"/>
    <col min="27" max="27" width="15.08984375" style="47" customWidth="1"/>
  </cols>
  <sheetData>
    <row r="1" spans="1:27" ht="48" customHeight="1" x14ac:dyDescent="0.35">
      <c r="A1" s="9" t="s">
        <v>4</v>
      </c>
      <c r="B1" s="9"/>
      <c r="C1" s="9"/>
      <c r="D1" s="9"/>
      <c r="E1" s="173" t="s">
        <v>32</v>
      </c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</row>
    <row r="2" spans="1:27" ht="12" customHeight="1" x14ac:dyDescent="0.35">
      <c r="A2" s="46"/>
      <c r="B2" s="44"/>
      <c r="C2" s="168"/>
      <c r="D2" s="161"/>
      <c r="E2" s="150"/>
      <c r="F2" s="137"/>
      <c r="G2" s="120"/>
      <c r="H2" s="94"/>
      <c r="I2" s="69"/>
      <c r="J2" s="63"/>
      <c r="K2" s="16"/>
      <c r="L2" s="14"/>
      <c r="M2"/>
      <c r="N2"/>
      <c r="O2"/>
      <c r="P2"/>
      <c r="Q2"/>
      <c r="R2"/>
      <c r="S2"/>
      <c r="T2"/>
      <c r="U2"/>
      <c r="V2"/>
      <c r="W2"/>
      <c r="X2" s="46"/>
      <c r="Y2"/>
      <c r="Z2"/>
      <c r="AA2"/>
    </row>
    <row r="3" spans="1:27" ht="12" customHeight="1" x14ac:dyDescent="0.35">
      <c r="A3" s="8"/>
      <c r="B3" s="12"/>
      <c r="C3" s="168">
        <v>2021</v>
      </c>
      <c r="D3" s="161">
        <v>2020</v>
      </c>
      <c r="E3" s="150">
        <v>2019</v>
      </c>
      <c r="F3" s="137">
        <v>2018</v>
      </c>
      <c r="G3" s="120">
        <v>2017</v>
      </c>
      <c r="H3" s="94">
        <v>2016</v>
      </c>
      <c r="I3" s="69">
        <v>2015</v>
      </c>
      <c r="J3" s="63">
        <v>2014</v>
      </c>
      <c r="K3" s="44">
        <v>2013</v>
      </c>
      <c r="L3" s="44">
        <v>2012</v>
      </c>
      <c r="M3" s="44">
        <v>2011</v>
      </c>
      <c r="N3" s="44">
        <v>2010</v>
      </c>
      <c r="O3" s="44">
        <v>2009</v>
      </c>
      <c r="P3" s="174" t="s">
        <v>177</v>
      </c>
      <c r="Q3" s="174" t="s">
        <v>155</v>
      </c>
      <c r="R3" s="174" t="s">
        <v>134</v>
      </c>
      <c r="S3" s="174" t="s">
        <v>129</v>
      </c>
      <c r="T3" s="174" t="s">
        <v>122</v>
      </c>
      <c r="U3" s="174" t="s">
        <v>95</v>
      </c>
      <c r="V3" s="174" t="s">
        <v>82</v>
      </c>
      <c r="W3" s="174" t="s">
        <v>79</v>
      </c>
      <c r="X3" s="174" t="s">
        <v>18</v>
      </c>
      <c r="Y3" s="174" t="s">
        <v>25</v>
      </c>
      <c r="Z3" s="174" t="s">
        <v>26</v>
      </c>
      <c r="AA3" s="174" t="s">
        <v>27</v>
      </c>
    </row>
    <row r="4" spans="1:27" ht="19" customHeight="1" x14ac:dyDescent="0.35">
      <c r="A4" s="5"/>
      <c r="B4" s="5"/>
      <c r="C4" s="5"/>
      <c r="D4" s="5"/>
      <c r="E4" s="5"/>
      <c r="F4" s="5"/>
      <c r="G4" s="5"/>
      <c r="H4" s="5"/>
      <c r="I4" s="5"/>
      <c r="J4" s="5"/>
      <c r="K4" s="44"/>
      <c r="L4" s="44"/>
      <c r="M4" s="41"/>
      <c r="N4" s="40"/>
      <c r="O4" s="40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</row>
    <row r="5" spans="1:27" ht="12.65" customHeight="1" x14ac:dyDescent="0.35">
      <c r="A5" s="8" t="s">
        <v>0</v>
      </c>
      <c r="B5" s="12"/>
      <c r="C5" s="155"/>
      <c r="D5" s="155"/>
      <c r="E5" s="151"/>
      <c r="F5" s="139"/>
      <c r="G5" s="122"/>
      <c r="H5" s="95"/>
      <c r="I5" s="70"/>
      <c r="J5" s="65"/>
      <c r="K5" s="17"/>
      <c r="L5" s="15"/>
      <c r="M5" s="44"/>
      <c r="N5" s="33"/>
      <c r="O5" s="33"/>
      <c r="X5" s="45"/>
      <c r="Y5" s="32"/>
      <c r="Z5" s="32"/>
      <c r="AA5" s="32"/>
    </row>
    <row r="6" spans="1:27" ht="12.65" customHeight="1" x14ac:dyDescent="0.35">
      <c r="A6" s="8"/>
      <c r="B6" s="12"/>
      <c r="C6" s="155"/>
      <c r="D6" s="155"/>
      <c r="E6" s="151"/>
      <c r="F6" s="139"/>
      <c r="G6" s="122"/>
      <c r="H6" s="95"/>
      <c r="I6" s="70"/>
      <c r="J6" s="65"/>
      <c r="K6" s="17"/>
      <c r="L6" s="15"/>
      <c r="M6" s="44"/>
      <c r="N6" s="33"/>
      <c r="O6" s="33"/>
      <c r="X6" s="45"/>
      <c r="Y6" s="32"/>
      <c r="Z6" s="32"/>
      <c r="AA6" s="32"/>
    </row>
    <row r="7" spans="1:27" ht="12.65" customHeight="1" x14ac:dyDescent="0.35">
      <c r="A7" s="6" t="s">
        <v>19</v>
      </c>
      <c r="B7" s="6"/>
      <c r="C7" s="26">
        <v>592962</v>
      </c>
      <c r="D7" s="26">
        <v>582990</v>
      </c>
      <c r="E7" s="26">
        <v>573522</v>
      </c>
      <c r="F7" s="26">
        <v>564991</v>
      </c>
      <c r="G7" s="26">
        <v>556799</v>
      </c>
      <c r="H7" s="26">
        <v>551819</v>
      </c>
      <c r="I7" s="26">
        <v>545593</v>
      </c>
      <c r="J7" s="26">
        <v>540502</v>
      </c>
      <c r="K7" s="26">
        <v>540175</v>
      </c>
      <c r="L7" s="26">
        <v>536274</v>
      </c>
      <c r="M7" s="35">
        <v>533524</v>
      </c>
      <c r="N7" s="35">
        <v>529227</v>
      </c>
      <c r="O7" s="35">
        <v>524524</v>
      </c>
      <c r="P7" s="11">
        <f>(C7-D7)/D7</f>
        <v>1.7104924612772087E-2</v>
      </c>
      <c r="Q7" s="11">
        <f>(D7-E7)/E7</f>
        <v>1.650852103319489E-2</v>
      </c>
      <c r="R7" s="11">
        <f t="shared" ref="R7:AA7" si="0">(E7-F7)/F7</f>
        <v>1.5099355564955902E-2</v>
      </c>
      <c r="S7" s="11">
        <f t="shared" si="0"/>
        <v>1.4712670101778199E-2</v>
      </c>
      <c r="T7" s="11">
        <f t="shared" si="0"/>
        <v>9.024698315933305E-3</v>
      </c>
      <c r="U7" s="11">
        <f t="shared" si="0"/>
        <v>1.1411436730309957E-2</v>
      </c>
      <c r="V7" s="11">
        <f t="shared" si="0"/>
        <v>9.4190215762383865E-3</v>
      </c>
      <c r="W7" s="11">
        <f t="shared" si="0"/>
        <v>6.0535937427685471E-4</v>
      </c>
      <c r="X7" s="11">
        <f t="shared" si="0"/>
        <v>7.2742665130138698E-3</v>
      </c>
      <c r="Y7" s="11">
        <f t="shared" si="0"/>
        <v>5.1544072993904679E-3</v>
      </c>
      <c r="Z7" s="11">
        <f t="shared" si="0"/>
        <v>8.1193892223941719E-3</v>
      </c>
      <c r="AA7" s="36">
        <f t="shared" si="0"/>
        <v>8.9662246150795776E-3</v>
      </c>
    </row>
    <row r="8" spans="1:27" ht="12.65" customHeight="1" x14ac:dyDescent="0.35">
      <c r="A8" s="6" t="s">
        <v>112</v>
      </c>
      <c r="B8" s="6"/>
      <c r="C8" s="26">
        <v>2420</v>
      </c>
      <c r="D8" s="26">
        <v>3839</v>
      </c>
      <c r="E8" s="26">
        <v>3214</v>
      </c>
      <c r="F8" s="26">
        <v>2635</v>
      </c>
      <c r="G8" s="26">
        <v>2591</v>
      </c>
      <c r="H8" s="26">
        <v>2502</v>
      </c>
      <c r="I8" s="26">
        <v>1882</v>
      </c>
      <c r="J8" s="26">
        <v>1760</v>
      </c>
      <c r="K8" s="26"/>
      <c r="L8" s="26"/>
      <c r="M8" s="35"/>
      <c r="N8" s="35"/>
      <c r="O8" s="35"/>
      <c r="P8" s="11">
        <f t="shared" ref="P8:V10" si="1">(C8-D8)/D8</f>
        <v>-0.36962750716332377</v>
      </c>
      <c r="Q8" s="11">
        <f t="shared" si="1"/>
        <v>0.19446172993154948</v>
      </c>
      <c r="R8" s="11">
        <f t="shared" si="1"/>
        <v>0.21973434535104364</v>
      </c>
      <c r="S8" s="11">
        <f t="shared" si="1"/>
        <v>1.6981860285604014E-2</v>
      </c>
      <c r="T8" s="11">
        <f t="shared" si="1"/>
        <v>3.5571542765787369E-2</v>
      </c>
      <c r="U8" s="11">
        <f t="shared" si="1"/>
        <v>0.32943676939426142</v>
      </c>
      <c r="V8" s="11">
        <f t="shared" si="1"/>
        <v>6.931818181818182E-2</v>
      </c>
      <c r="W8" s="11"/>
      <c r="X8" s="11"/>
      <c r="Y8" s="11"/>
      <c r="Z8" s="11"/>
      <c r="AA8" s="36"/>
    </row>
    <row r="9" spans="1:27" ht="12.65" customHeight="1" x14ac:dyDescent="0.35">
      <c r="A9" s="6" t="s">
        <v>20</v>
      </c>
      <c r="B9" s="6"/>
      <c r="C9" s="26">
        <v>2163</v>
      </c>
      <c r="D9" s="26">
        <v>2930</v>
      </c>
      <c r="E9" s="26">
        <v>2397</v>
      </c>
      <c r="F9" s="26">
        <v>1915</v>
      </c>
      <c r="G9" s="26">
        <v>1699</v>
      </c>
      <c r="H9" s="26">
        <v>1766</v>
      </c>
      <c r="I9" s="26">
        <v>1080</v>
      </c>
      <c r="J9" s="26">
        <v>1348</v>
      </c>
      <c r="K9" s="26">
        <v>943</v>
      </c>
      <c r="L9" s="26">
        <v>1046</v>
      </c>
      <c r="M9" s="33">
        <v>917</v>
      </c>
      <c r="N9" s="33">
        <v>982</v>
      </c>
      <c r="O9" s="35">
        <v>1130</v>
      </c>
      <c r="P9" s="11">
        <f t="shared" si="1"/>
        <v>-0.26177474402730377</v>
      </c>
      <c r="Q9" s="11">
        <f t="shared" si="1"/>
        <v>0.22236128493950771</v>
      </c>
      <c r="R9" s="11">
        <f t="shared" si="1"/>
        <v>0.25169712793733684</v>
      </c>
      <c r="S9" s="11">
        <f t="shared" si="1"/>
        <v>0.12713360800470866</v>
      </c>
      <c r="T9" s="11">
        <f t="shared" si="1"/>
        <v>-3.7938844847112116E-2</v>
      </c>
      <c r="U9" s="11">
        <f t="shared" si="1"/>
        <v>0.63518518518518519</v>
      </c>
      <c r="V9" s="11">
        <f t="shared" si="1"/>
        <v>-0.19881305637982197</v>
      </c>
      <c r="W9" s="11">
        <f t="shared" ref="W9:AA10" si="2">(J9-K9)/K9</f>
        <v>0.42948038176033937</v>
      </c>
      <c r="X9" s="11">
        <f t="shared" si="2"/>
        <v>-9.8470363288718929E-2</v>
      </c>
      <c r="Y9" s="11">
        <f t="shared" si="2"/>
        <v>0.14067611777535441</v>
      </c>
      <c r="Z9" s="11">
        <f t="shared" si="2"/>
        <v>-6.6191446028513234E-2</v>
      </c>
      <c r="AA9" s="36">
        <f t="shared" si="2"/>
        <v>-0.13097345132743363</v>
      </c>
    </row>
    <row r="10" spans="1:27" ht="12.65" customHeight="1" x14ac:dyDescent="0.35">
      <c r="A10" s="6" t="s">
        <v>6</v>
      </c>
      <c r="B10" s="6"/>
      <c r="C10" s="26">
        <v>2338</v>
      </c>
      <c r="D10" s="26">
        <v>2348</v>
      </c>
      <c r="E10" s="26">
        <v>2363</v>
      </c>
      <c r="F10" s="26">
        <v>2368.1999999999998</v>
      </c>
      <c r="G10" s="26">
        <v>2346</v>
      </c>
      <c r="H10" s="26">
        <v>2332</v>
      </c>
      <c r="I10" s="26">
        <v>2391</v>
      </c>
      <c r="J10" s="26">
        <v>2351</v>
      </c>
      <c r="K10" s="26">
        <v>2301</v>
      </c>
      <c r="L10" s="26">
        <v>2327</v>
      </c>
      <c r="M10" s="35">
        <v>2371</v>
      </c>
      <c r="N10" s="35">
        <v>2331</v>
      </c>
      <c r="O10" s="35">
        <v>2263</v>
      </c>
      <c r="P10" s="11">
        <f t="shared" si="1"/>
        <v>-4.2589437819420782E-3</v>
      </c>
      <c r="Q10" s="11">
        <f t="shared" si="1"/>
        <v>-6.3478628861616589E-3</v>
      </c>
      <c r="R10" s="11">
        <f t="shared" si="1"/>
        <v>-2.195760493201511E-3</v>
      </c>
      <c r="S10" s="11">
        <f t="shared" si="1"/>
        <v>9.4629156010229403E-3</v>
      </c>
      <c r="T10" s="11">
        <f t="shared" si="1"/>
        <v>6.0034305317324182E-3</v>
      </c>
      <c r="U10" s="11">
        <f t="shared" si="1"/>
        <v>-2.46758678377248E-2</v>
      </c>
      <c r="V10" s="11">
        <f t="shared" si="1"/>
        <v>1.7014036580178648E-2</v>
      </c>
      <c r="W10" s="11">
        <f t="shared" si="2"/>
        <v>2.1729682746631899E-2</v>
      </c>
      <c r="X10" s="11">
        <f t="shared" si="2"/>
        <v>-1.11731843575419E-2</v>
      </c>
      <c r="Y10" s="11">
        <f t="shared" si="2"/>
        <v>-1.8557570645297342E-2</v>
      </c>
      <c r="Z10" s="11">
        <f t="shared" si="2"/>
        <v>1.7160017160017159E-2</v>
      </c>
      <c r="AA10" s="36">
        <f t="shared" si="2"/>
        <v>3.0048608042421564E-2</v>
      </c>
    </row>
    <row r="11" spans="1:27" ht="12.65" customHeight="1" x14ac:dyDescent="0.35">
      <c r="A11" s="6"/>
      <c r="B11" s="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33"/>
      <c r="N11" s="33"/>
      <c r="O11" s="33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36"/>
    </row>
    <row r="12" spans="1:27" ht="12.65" customHeight="1" x14ac:dyDescent="0.35">
      <c r="A12" s="20" t="s">
        <v>78</v>
      </c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P12" s="19"/>
      <c r="Q12" s="19"/>
      <c r="R12" s="19"/>
      <c r="S12" s="19"/>
      <c r="T12" s="19"/>
      <c r="U12" s="19"/>
      <c r="V12" s="19"/>
      <c r="W12" s="19"/>
      <c r="X12" s="19"/>
    </row>
    <row r="13" spans="1:27" ht="12.65" customHeight="1" x14ac:dyDescent="0.35">
      <c r="A13" s="20" t="s">
        <v>1</v>
      </c>
      <c r="B13" s="20"/>
      <c r="C13" s="21"/>
      <c r="D13" s="21">
        <f>48+22.6</f>
        <v>70.599999999999994</v>
      </c>
      <c r="E13" s="21">
        <v>92.2</v>
      </c>
      <c r="F13" s="21">
        <v>100.5</v>
      </c>
      <c r="G13" s="21">
        <v>119.2</v>
      </c>
      <c r="H13" s="21">
        <v>75.099999999999994</v>
      </c>
      <c r="I13" s="21">
        <v>54.9</v>
      </c>
      <c r="J13" s="21">
        <v>78.099999999999994</v>
      </c>
      <c r="K13" s="21">
        <v>65.3</v>
      </c>
      <c r="L13" s="21">
        <v>40.200000000000003</v>
      </c>
      <c r="M13" s="33">
        <v>51.4</v>
      </c>
      <c r="N13" s="33">
        <v>59.6</v>
      </c>
      <c r="O13" s="33">
        <v>30.5</v>
      </c>
      <c r="P13" s="11">
        <f t="shared" ref="P13:AA13" si="3">(C13-D13)/D13</f>
        <v>-1</v>
      </c>
      <c r="Q13" s="11">
        <f t="shared" si="3"/>
        <v>-0.23427331887201744</v>
      </c>
      <c r="R13" s="11">
        <f t="shared" si="3"/>
        <v>-8.2587064676616889E-2</v>
      </c>
      <c r="S13" s="11">
        <f t="shared" si="3"/>
        <v>-0.15687919463087249</v>
      </c>
      <c r="T13" s="11">
        <f t="shared" si="3"/>
        <v>0.58721704394141161</v>
      </c>
      <c r="U13" s="11">
        <f t="shared" si="3"/>
        <v>0.36794171220400723</v>
      </c>
      <c r="V13" s="11">
        <f t="shared" si="3"/>
        <v>-0.29705505761843787</v>
      </c>
      <c r="W13" s="11">
        <f t="shared" si="3"/>
        <v>0.19601837672281772</v>
      </c>
      <c r="X13" s="11">
        <f t="shared" si="3"/>
        <v>0.62437810945273609</v>
      </c>
      <c r="Y13" s="11">
        <f t="shared" si="3"/>
        <v>-0.21789883268482482</v>
      </c>
      <c r="Z13" s="11">
        <f t="shared" si="3"/>
        <v>-0.13758389261744972</v>
      </c>
      <c r="AA13" s="36">
        <f t="shared" si="3"/>
        <v>0.95409836065573772</v>
      </c>
    </row>
    <row r="14" spans="1:27" ht="12.65" customHeight="1" x14ac:dyDescent="0.35">
      <c r="A14" s="20" t="s">
        <v>2</v>
      </c>
      <c r="B14" s="20"/>
      <c r="C14" s="22"/>
      <c r="D14" s="22">
        <v>0</v>
      </c>
      <c r="E14" s="22">
        <v>3</v>
      </c>
      <c r="F14" s="22">
        <v>347.3</v>
      </c>
      <c r="G14" s="22">
        <v>0</v>
      </c>
      <c r="H14" s="22">
        <v>2.4</v>
      </c>
      <c r="I14" s="22">
        <v>0</v>
      </c>
      <c r="J14" s="22">
        <v>139.80000000000001</v>
      </c>
      <c r="K14" s="22">
        <v>0</v>
      </c>
      <c r="L14" s="22">
        <v>0</v>
      </c>
      <c r="M14" s="37">
        <v>0</v>
      </c>
      <c r="N14" s="33">
        <v>9.4</v>
      </c>
      <c r="O14" s="37">
        <v>0</v>
      </c>
      <c r="P14" s="11" t="s">
        <v>7</v>
      </c>
      <c r="Q14" s="11" t="s">
        <v>7</v>
      </c>
      <c r="R14" s="11" t="s">
        <v>7</v>
      </c>
      <c r="S14" s="11" t="s">
        <v>7</v>
      </c>
      <c r="T14" s="11" t="s">
        <v>7</v>
      </c>
      <c r="U14" s="11" t="s">
        <v>7</v>
      </c>
      <c r="V14" s="11" t="s">
        <v>7</v>
      </c>
      <c r="W14" s="11" t="s">
        <v>7</v>
      </c>
      <c r="X14" s="11" t="s">
        <v>7</v>
      </c>
      <c r="Y14" s="11" t="s">
        <v>7</v>
      </c>
      <c r="Z14" s="11" t="s">
        <v>7</v>
      </c>
      <c r="AA14" s="36" t="s">
        <v>7</v>
      </c>
    </row>
    <row r="15" spans="1:27" ht="12.65" customHeight="1" x14ac:dyDescent="0.35">
      <c r="A15" s="6" t="s">
        <v>23</v>
      </c>
      <c r="B15" s="20"/>
      <c r="C15" s="22"/>
      <c r="D15" s="22">
        <f>+D14+D13</f>
        <v>70.599999999999994</v>
      </c>
      <c r="E15" s="22">
        <f>+E14+E13</f>
        <v>95.2</v>
      </c>
      <c r="F15" s="22">
        <f>+F14+F13</f>
        <v>447.8</v>
      </c>
      <c r="G15" s="22">
        <v>119.2</v>
      </c>
      <c r="H15" s="22">
        <f>+H14+H13</f>
        <v>77.5</v>
      </c>
      <c r="I15" s="21">
        <v>54.9</v>
      </c>
      <c r="J15" s="21">
        <v>217.9</v>
      </c>
      <c r="K15" s="21">
        <v>65.3</v>
      </c>
      <c r="L15" s="21">
        <v>40.200000000000003</v>
      </c>
      <c r="M15" s="33">
        <v>51.4</v>
      </c>
      <c r="N15" s="37">
        <v>69</v>
      </c>
      <c r="O15" s="33">
        <v>30.5</v>
      </c>
      <c r="P15" s="11">
        <f t="shared" ref="P15:AA15" si="4">(C15-D15)/D15</f>
        <v>-1</v>
      </c>
      <c r="Q15" s="11">
        <f t="shared" si="4"/>
        <v>-0.2584033613445379</v>
      </c>
      <c r="R15" s="11">
        <f t="shared" si="4"/>
        <v>-0.78740509155873162</v>
      </c>
      <c r="S15" s="11">
        <f t="shared" si="4"/>
        <v>2.7567114093959733</v>
      </c>
      <c r="T15" s="11">
        <f t="shared" si="4"/>
        <v>0.53806451612903228</v>
      </c>
      <c r="U15" s="11">
        <f t="shared" si="4"/>
        <v>0.41165755919854286</v>
      </c>
      <c r="V15" s="11">
        <f t="shared" si="4"/>
        <v>-0.74804956402019274</v>
      </c>
      <c r="W15" s="11">
        <f t="shared" si="4"/>
        <v>2.3369065849923434</v>
      </c>
      <c r="X15" s="11">
        <f t="shared" si="4"/>
        <v>0.62437810945273609</v>
      </c>
      <c r="Y15" s="11">
        <f t="shared" si="4"/>
        <v>-0.21789883268482482</v>
      </c>
      <c r="Z15" s="11">
        <f t="shared" si="4"/>
        <v>-0.25507246376811599</v>
      </c>
      <c r="AA15" s="36">
        <f t="shared" si="4"/>
        <v>1.2622950819672132</v>
      </c>
    </row>
    <row r="16" spans="1:27" ht="12.65" customHeight="1" x14ac:dyDescent="0.35">
      <c r="A16" s="23"/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44"/>
      <c r="N16" s="33"/>
      <c r="O16" s="33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36"/>
    </row>
    <row r="17" spans="1:27" ht="12.65" customHeight="1" x14ac:dyDescent="0.35">
      <c r="A17" s="6" t="s">
        <v>163</v>
      </c>
      <c r="B17" s="5"/>
      <c r="C17" s="37">
        <v>46.4</v>
      </c>
      <c r="D17" s="37">
        <v>46.8</v>
      </c>
      <c r="E17" s="37">
        <v>68.599999999999994</v>
      </c>
      <c r="F17" s="24"/>
      <c r="G17" s="24"/>
      <c r="H17" s="24"/>
      <c r="I17" s="24"/>
      <c r="J17" s="24"/>
      <c r="K17" s="24"/>
      <c r="L17" s="24"/>
      <c r="M17" s="161"/>
      <c r="N17" s="33"/>
      <c r="O17" s="33"/>
      <c r="P17" s="11">
        <f t="shared" ref="P17:Q21" si="5">(C17-D17)/D17</f>
        <v>-8.5470085470085166E-3</v>
      </c>
      <c r="Q17" s="11">
        <f t="shared" si="5"/>
        <v>-0.31778425655976678</v>
      </c>
      <c r="R17" s="11"/>
      <c r="S17" s="11"/>
      <c r="T17" s="11"/>
      <c r="U17" s="11"/>
      <c r="V17" s="11"/>
      <c r="W17" s="11"/>
      <c r="X17" s="11"/>
      <c r="Y17" s="11"/>
      <c r="Z17" s="11"/>
      <c r="AA17" s="36"/>
    </row>
    <row r="18" spans="1:27" ht="12.65" customHeight="1" x14ac:dyDescent="0.35">
      <c r="A18" s="6" t="s">
        <v>164</v>
      </c>
      <c r="B18" s="5"/>
      <c r="C18" s="37">
        <v>19.899999999999999</v>
      </c>
      <c r="D18" s="37">
        <v>21.8</v>
      </c>
      <c r="E18" s="37">
        <v>23.6</v>
      </c>
      <c r="F18" s="24"/>
      <c r="G18" s="24"/>
      <c r="H18" s="24"/>
      <c r="I18" s="24"/>
      <c r="J18" s="24"/>
      <c r="K18" s="24"/>
      <c r="L18" s="24"/>
      <c r="M18" s="161"/>
      <c r="N18" s="33"/>
      <c r="O18" s="33"/>
      <c r="P18" s="11">
        <f t="shared" si="5"/>
        <v>-8.7155963302752382E-2</v>
      </c>
      <c r="Q18" s="11">
        <f t="shared" si="5"/>
        <v>-7.6271186440677985E-2</v>
      </c>
      <c r="R18" s="11"/>
      <c r="S18" s="11"/>
      <c r="T18" s="11"/>
      <c r="U18" s="11"/>
      <c r="V18" s="11"/>
      <c r="W18" s="11"/>
      <c r="X18" s="11"/>
      <c r="Y18" s="11"/>
      <c r="Z18" s="11"/>
      <c r="AA18" s="36"/>
    </row>
    <row r="19" spans="1:27" ht="12.65" customHeight="1" x14ac:dyDescent="0.35">
      <c r="A19" s="6" t="s">
        <v>165</v>
      </c>
      <c r="B19" s="5"/>
      <c r="C19" s="37">
        <f>+C18+C17</f>
        <v>66.3</v>
      </c>
      <c r="D19" s="37">
        <f>+D18+D17</f>
        <v>68.599999999999994</v>
      </c>
      <c r="E19" s="37">
        <f>+E18+E17</f>
        <v>92.199999999999989</v>
      </c>
      <c r="F19" s="24"/>
      <c r="G19" s="24"/>
      <c r="H19" s="24"/>
      <c r="I19" s="24"/>
      <c r="J19" s="24"/>
      <c r="K19" s="24"/>
      <c r="L19" s="24"/>
      <c r="M19" s="161"/>
      <c r="N19" s="33"/>
      <c r="O19" s="33"/>
      <c r="P19" s="11">
        <f t="shared" si="5"/>
        <v>-3.3527696793002874E-2</v>
      </c>
      <c r="Q19" s="11">
        <f t="shared" si="5"/>
        <v>-0.25596529284164854</v>
      </c>
      <c r="R19" s="11"/>
      <c r="S19" s="11"/>
      <c r="T19" s="11"/>
      <c r="U19" s="11"/>
      <c r="V19" s="11"/>
      <c r="W19" s="11"/>
      <c r="X19" s="11"/>
      <c r="Y19" s="11"/>
      <c r="Z19" s="11"/>
      <c r="AA19" s="36"/>
    </row>
    <row r="20" spans="1:27" ht="12.65" customHeight="1" x14ac:dyDescent="0.35">
      <c r="A20" s="6" t="s">
        <v>166</v>
      </c>
      <c r="B20" s="5"/>
      <c r="C20" s="37">
        <v>9.8000000000000007</v>
      </c>
      <c r="D20" s="37">
        <v>0</v>
      </c>
      <c r="E20" s="37">
        <v>3</v>
      </c>
      <c r="F20" s="24"/>
      <c r="G20" s="24"/>
      <c r="H20" s="24"/>
      <c r="I20" s="24"/>
      <c r="J20" s="24"/>
      <c r="K20" s="24"/>
      <c r="L20" s="24"/>
      <c r="M20" s="161"/>
      <c r="N20" s="33"/>
      <c r="O20" s="33"/>
      <c r="P20" s="11" t="e">
        <f t="shared" si="5"/>
        <v>#DIV/0!</v>
      </c>
      <c r="Q20" s="11">
        <f t="shared" si="5"/>
        <v>-1</v>
      </c>
      <c r="R20" s="11"/>
      <c r="S20" s="11"/>
      <c r="T20" s="11"/>
      <c r="U20" s="11"/>
      <c r="V20" s="11"/>
      <c r="W20" s="11"/>
      <c r="X20" s="11"/>
      <c r="Y20" s="11"/>
      <c r="Z20" s="11"/>
      <c r="AA20" s="36"/>
    </row>
    <row r="21" spans="1:27" ht="12.65" customHeight="1" x14ac:dyDescent="0.35">
      <c r="A21" s="6"/>
      <c r="B21" s="5"/>
      <c r="C21" s="37">
        <f>+C20+C19</f>
        <v>76.099999999999994</v>
      </c>
      <c r="D21" s="37">
        <f>+D20+D19</f>
        <v>68.599999999999994</v>
      </c>
      <c r="E21" s="37">
        <f>+E20+E19</f>
        <v>95.199999999999989</v>
      </c>
      <c r="F21" s="24"/>
      <c r="G21" s="24"/>
      <c r="H21" s="24"/>
      <c r="I21" s="24"/>
      <c r="J21" s="24"/>
      <c r="K21" s="24"/>
      <c r="L21" s="24"/>
      <c r="M21" s="161"/>
      <c r="N21" s="33"/>
      <c r="O21" s="33"/>
      <c r="P21" s="11">
        <f t="shared" si="5"/>
        <v>0.10932944606413995</v>
      </c>
      <c r="Q21" s="11">
        <f t="shared" si="5"/>
        <v>-0.2794117647058823</v>
      </c>
      <c r="R21" s="11"/>
      <c r="S21" s="11"/>
      <c r="T21" s="11"/>
      <c r="U21" s="11"/>
      <c r="V21" s="11"/>
      <c r="W21" s="11"/>
      <c r="X21" s="11"/>
      <c r="Y21" s="11"/>
      <c r="Z21" s="11"/>
      <c r="AA21" s="36"/>
    </row>
    <row r="22" spans="1:27" ht="12.65" customHeight="1" x14ac:dyDescent="0.35">
      <c r="A22" s="23"/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161"/>
      <c r="N22" s="33"/>
      <c r="O22" s="33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36"/>
    </row>
    <row r="23" spans="1:27" ht="12.65" customHeight="1" x14ac:dyDescent="0.35">
      <c r="A23" s="13" t="s">
        <v>148</v>
      </c>
      <c r="B23" s="1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44"/>
      <c r="N23" s="33"/>
      <c r="O23" s="33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36"/>
    </row>
    <row r="24" spans="1:27" ht="12.65" customHeight="1" x14ac:dyDescent="0.35">
      <c r="A24" s="13"/>
      <c r="B24" s="12"/>
      <c r="C24" s="21"/>
      <c r="D24" s="21"/>
      <c r="E24" s="21"/>
      <c r="F24" s="21"/>
      <c r="G24" s="21"/>
      <c r="H24" s="21"/>
      <c r="I24" s="21"/>
      <c r="J24" s="21"/>
      <c r="K24" s="21"/>
      <c r="L24" s="21"/>
      <c r="P24" s="11"/>
      <c r="Q24" s="11"/>
      <c r="R24" s="11"/>
      <c r="S24" s="11"/>
      <c r="T24" s="11"/>
      <c r="U24" s="11"/>
      <c r="V24" s="11"/>
      <c r="W24" s="11"/>
      <c r="X24" s="11"/>
    </row>
    <row r="25" spans="1:27" ht="12.65" customHeight="1" x14ac:dyDescent="0.35">
      <c r="A25" s="6" t="s">
        <v>11</v>
      </c>
      <c r="B25" s="6"/>
      <c r="C25" s="26">
        <v>116840</v>
      </c>
      <c r="D25" s="26">
        <v>114584</v>
      </c>
      <c r="E25" s="26">
        <v>112316</v>
      </c>
      <c r="F25" s="26">
        <v>109789</v>
      </c>
      <c r="G25" s="26">
        <v>107542</v>
      </c>
      <c r="H25" s="26">
        <v>105200</v>
      </c>
      <c r="I25" s="26">
        <v>102181</v>
      </c>
      <c r="J25" s="26">
        <v>160980</v>
      </c>
      <c r="K25" s="26">
        <v>157580</v>
      </c>
      <c r="L25" s="26">
        <v>155575</v>
      </c>
      <c r="M25" s="35">
        <v>153300</v>
      </c>
      <c r="N25" s="35">
        <v>150369</v>
      </c>
      <c r="O25" s="35">
        <v>150202</v>
      </c>
      <c r="P25" s="11">
        <f t="shared" ref="P25:AA25" si="6">(C25-D25)/D25</f>
        <v>1.9688612720798717E-2</v>
      </c>
      <c r="Q25" s="11">
        <f t="shared" si="6"/>
        <v>2.0193026817194346E-2</v>
      </c>
      <c r="R25" s="11">
        <f t="shared" si="6"/>
        <v>2.3016877829290731E-2</v>
      </c>
      <c r="S25" s="11">
        <f t="shared" si="6"/>
        <v>2.0894162280783321E-2</v>
      </c>
      <c r="T25" s="11">
        <f t="shared" si="6"/>
        <v>2.226235741444867E-2</v>
      </c>
      <c r="U25" s="11">
        <f t="shared" si="6"/>
        <v>2.9545610240651395E-2</v>
      </c>
      <c r="V25" s="11">
        <f t="shared" si="6"/>
        <v>-0.365256553609144</v>
      </c>
      <c r="W25" s="11">
        <f t="shared" si="6"/>
        <v>2.1576342175402968E-2</v>
      </c>
      <c r="X25" s="11">
        <f t="shared" si="6"/>
        <v>1.2887674754941347E-2</v>
      </c>
      <c r="Y25" s="11">
        <f t="shared" si="6"/>
        <v>1.4840182648401826E-2</v>
      </c>
      <c r="Z25" s="11">
        <f t="shared" si="6"/>
        <v>1.9492049558087105E-2</v>
      </c>
      <c r="AA25" s="36">
        <f t="shared" si="6"/>
        <v>1.1118360607714943E-3</v>
      </c>
    </row>
    <row r="26" spans="1:27" ht="12.65" customHeight="1" x14ac:dyDescent="0.35">
      <c r="A26" s="6" t="s">
        <v>113</v>
      </c>
      <c r="B26" s="6"/>
      <c r="C26" s="26">
        <v>644</v>
      </c>
      <c r="D26" s="26">
        <v>959</v>
      </c>
      <c r="E26" s="26">
        <v>832</v>
      </c>
      <c r="F26" s="26">
        <v>800</v>
      </c>
      <c r="G26" s="26">
        <v>875</v>
      </c>
      <c r="H26" s="26">
        <v>982</v>
      </c>
      <c r="I26" s="26">
        <v>831</v>
      </c>
      <c r="J26" s="26">
        <v>807</v>
      </c>
      <c r="K26" s="26"/>
      <c r="L26" s="26"/>
      <c r="M26" s="26"/>
      <c r="N26" s="26"/>
      <c r="O26" s="26"/>
      <c r="P26" s="11">
        <f t="shared" ref="P26:V28" si="7">(C26-D26)/D26</f>
        <v>-0.32846715328467152</v>
      </c>
      <c r="Q26" s="11">
        <f t="shared" si="7"/>
        <v>0.15264423076923078</v>
      </c>
      <c r="R26" s="11">
        <f t="shared" si="7"/>
        <v>0.04</v>
      </c>
      <c r="S26" s="11">
        <f t="shared" si="7"/>
        <v>-8.5714285714285715E-2</v>
      </c>
      <c r="T26" s="11">
        <f t="shared" si="7"/>
        <v>-0.10896130346232179</v>
      </c>
      <c r="U26" s="11">
        <f t="shared" si="7"/>
        <v>0.18170878459687123</v>
      </c>
      <c r="V26" s="11">
        <f t="shared" si="7"/>
        <v>2.9739776951672861E-2</v>
      </c>
      <c r="W26" s="11"/>
      <c r="X26" s="11"/>
      <c r="Y26" s="11"/>
      <c r="Z26" s="11"/>
      <c r="AA26" s="36"/>
    </row>
    <row r="27" spans="1:27" ht="12.65" customHeight="1" x14ac:dyDescent="0.35">
      <c r="A27" s="6" t="s">
        <v>21</v>
      </c>
      <c r="B27" s="6"/>
      <c r="C27" s="26">
        <v>368</v>
      </c>
      <c r="D27" s="26">
        <v>624</v>
      </c>
      <c r="E27" s="26">
        <v>674</v>
      </c>
      <c r="F27" s="26">
        <v>560</v>
      </c>
      <c r="G27" s="26">
        <v>872</v>
      </c>
      <c r="H27" s="26">
        <v>878</v>
      </c>
      <c r="I27" s="26">
        <v>616</v>
      </c>
      <c r="J27" s="26">
        <v>839</v>
      </c>
      <c r="K27" s="26">
        <v>628</v>
      </c>
      <c r="L27" s="26">
        <v>926</v>
      </c>
      <c r="M27" s="26">
        <v>780</v>
      </c>
      <c r="N27" s="21">
        <v>682</v>
      </c>
      <c r="O27" s="21">
        <v>686</v>
      </c>
      <c r="P27" s="11">
        <f t="shared" si="7"/>
        <v>-0.41025641025641024</v>
      </c>
      <c r="Q27" s="11">
        <f t="shared" si="7"/>
        <v>-7.418397626112759E-2</v>
      </c>
      <c r="R27" s="11">
        <f t="shared" si="7"/>
        <v>0.20357142857142857</v>
      </c>
      <c r="S27" s="11">
        <f t="shared" si="7"/>
        <v>-0.3577981651376147</v>
      </c>
      <c r="T27" s="11">
        <f t="shared" si="7"/>
        <v>-6.8337129840546698E-3</v>
      </c>
      <c r="U27" s="11">
        <f t="shared" si="7"/>
        <v>0.42532467532467533</v>
      </c>
      <c r="V27" s="11">
        <f t="shared" si="7"/>
        <v>-0.26579261025029799</v>
      </c>
      <c r="W27" s="11">
        <f t="shared" ref="W27:AA28" si="8">(J27-K27)/K27</f>
        <v>0.3359872611464968</v>
      </c>
      <c r="X27" s="11">
        <f t="shared" si="8"/>
        <v>-0.32181425485961124</v>
      </c>
      <c r="Y27" s="11">
        <f t="shared" si="8"/>
        <v>0.18717948717948718</v>
      </c>
      <c r="Z27" s="11">
        <f t="shared" si="8"/>
        <v>0.14369501466275661</v>
      </c>
      <c r="AA27" s="36">
        <f t="shared" si="8"/>
        <v>-5.8309037900874635E-3</v>
      </c>
    </row>
    <row r="28" spans="1:27" ht="12.65" customHeight="1" x14ac:dyDescent="0.35">
      <c r="A28" s="6" t="s">
        <v>3</v>
      </c>
      <c r="B28" s="6"/>
      <c r="C28" s="21">
        <v>3.9</v>
      </c>
      <c r="D28" s="21">
        <v>4.3</v>
      </c>
      <c r="E28" s="21">
        <v>4.4000000000000004</v>
      </c>
      <c r="F28" s="21">
        <v>4.4000000000000004</v>
      </c>
      <c r="G28" s="21">
        <v>4.4000000000000004</v>
      </c>
      <c r="H28" s="21">
        <v>4.3</v>
      </c>
      <c r="I28" s="21">
        <v>4.3</v>
      </c>
      <c r="J28" s="21">
        <v>6.6</v>
      </c>
      <c r="K28" s="21">
        <v>6.3</v>
      </c>
      <c r="L28" s="21">
        <v>6.3</v>
      </c>
      <c r="M28" s="33">
        <v>6.5</v>
      </c>
      <c r="N28" s="33">
        <v>6.3</v>
      </c>
      <c r="O28" s="37">
        <v>6</v>
      </c>
      <c r="P28" s="11">
        <f t="shared" si="7"/>
        <v>-9.3023255813953473E-2</v>
      </c>
      <c r="Q28" s="11">
        <f t="shared" si="7"/>
        <v>-2.2727272727272846E-2</v>
      </c>
      <c r="R28" s="11">
        <f t="shared" si="7"/>
        <v>0</v>
      </c>
      <c r="S28" s="11">
        <f t="shared" si="7"/>
        <v>0</v>
      </c>
      <c r="T28" s="11">
        <f t="shared" si="7"/>
        <v>2.3255813953488497E-2</v>
      </c>
      <c r="U28" s="11">
        <f t="shared" si="7"/>
        <v>0</v>
      </c>
      <c r="V28" s="11">
        <f t="shared" si="7"/>
        <v>-0.34848484848484845</v>
      </c>
      <c r="W28" s="11">
        <f t="shared" si="8"/>
        <v>4.7619047619047596E-2</v>
      </c>
      <c r="X28" s="11">
        <f t="shared" si="8"/>
        <v>0</v>
      </c>
      <c r="Y28" s="11">
        <f t="shared" si="8"/>
        <v>-3.0769230769230795E-2</v>
      </c>
      <c r="Z28" s="11">
        <f t="shared" si="8"/>
        <v>3.1746031746031772E-2</v>
      </c>
      <c r="AA28" s="36">
        <f t="shared" si="8"/>
        <v>4.9999999999999968E-2</v>
      </c>
    </row>
    <row r="29" spans="1:27" ht="12.65" customHeight="1" x14ac:dyDescent="0.35">
      <c r="A29" s="7"/>
      <c r="B29" s="7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44"/>
      <c r="N29" s="44"/>
      <c r="O29" s="44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36"/>
    </row>
    <row r="30" spans="1:27" ht="12.65" customHeight="1" x14ac:dyDescent="0.35">
      <c r="A30" s="13" t="s">
        <v>149</v>
      </c>
      <c r="B30" s="12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44"/>
      <c r="N30" s="44"/>
      <c r="O30" s="44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36"/>
    </row>
    <row r="31" spans="1:27" ht="12.65" customHeight="1" x14ac:dyDescent="0.35">
      <c r="A31" s="13"/>
      <c r="B31" s="12"/>
      <c r="C31" s="25"/>
      <c r="D31" s="25"/>
      <c r="E31" s="25"/>
      <c r="F31" s="25"/>
      <c r="G31" s="25"/>
      <c r="H31" s="25"/>
      <c r="I31" s="25"/>
      <c r="J31" s="25"/>
      <c r="K31" s="25"/>
      <c r="L31" s="25"/>
      <c r="P31" s="11"/>
      <c r="Q31" s="11"/>
      <c r="R31" s="11"/>
      <c r="S31" s="11"/>
      <c r="T31" s="11"/>
      <c r="U31" s="11"/>
      <c r="V31" s="11"/>
      <c r="W31" s="11"/>
      <c r="X31" s="11"/>
    </row>
    <row r="32" spans="1:27" ht="12.65" customHeight="1" x14ac:dyDescent="0.35">
      <c r="A32" s="6" t="s">
        <v>9</v>
      </c>
      <c r="B32" s="6"/>
      <c r="C32" s="22">
        <v>1.5</v>
      </c>
      <c r="D32" s="22">
        <v>2.8</v>
      </c>
      <c r="E32" s="22">
        <v>4.3</v>
      </c>
      <c r="F32" s="22">
        <v>4.0999999999999996</v>
      </c>
      <c r="G32" s="22">
        <v>4.8</v>
      </c>
      <c r="H32" s="22">
        <v>4.8</v>
      </c>
      <c r="I32" s="22">
        <v>4.5</v>
      </c>
      <c r="J32" s="22">
        <v>6.9</v>
      </c>
      <c r="K32" s="22">
        <f>6.8-0.3</f>
        <v>6.5</v>
      </c>
      <c r="L32" s="22">
        <f>8.2-0.5</f>
        <v>7.6999999999999993</v>
      </c>
      <c r="M32" s="33">
        <v>7.7</v>
      </c>
      <c r="N32" s="33">
        <v>6.6</v>
      </c>
      <c r="O32" s="37">
        <v>8</v>
      </c>
      <c r="P32" s="11">
        <f t="shared" ref="P32:AA34" si="9">(C32-D32)/D32</f>
        <v>-0.46428571428571425</v>
      </c>
      <c r="Q32" s="11">
        <f t="shared" si="9"/>
        <v>-0.34883720930232559</v>
      </c>
      <c r="R32" s="11">
        <f t="shared" si="9"/>
        <v>4.8780487804878099E-2</v>
      </c>
      <c r="S32" s="11">
        <f t="shared" si="9"/>
        <v>-0.14583333333333337</v>
      </c>
      <c r="T32" s="11">
        <f t="shared" si="9"/>
        <v>0</v>
      </c>
      <c r="U32" s="11">
        <f t="shared" si="9"/>
        <v>6.6666666666666624E-2</v>
      </c>
      <c r="V32" s="11">
        <f t="shared" si="9"/>
        <v>-0.34782608695652178</v>
      </c>
      <c r="W32" s="11">
        <f t="shared" si="9"/>
        <v>6.153846153846159E-2</v>
      </c>
      <c r="X32" s="11">
        <f t="shared" si="9"/>
        <v>-0.15584415584415576</v>
      </c>
      <c r="Y32" s="11">
        <f t="shared" si="9"/>
        <v>-1.1534784671430197E-16</v>
      </c>
      <c r="Z32" s="11">
        <f t="shared" si="9"/>
        <v>0.16666666666666677</v>
      </c>
      <c r="AA32" s="36">
        <f t="shared" si="9"/>
        <v>-0.17500000000000004</v>
      </c>
    </row>
    <row r="33" spans="1:27" ht="12.65" customHeight="1" x14ac:dyDescent="0.35">
      <c r="A33" s="6" t="s">
        <v>173</v>
      </c>
      <c r="B33" s="6"/>
      <c r="C33" s="26"/>
      <c r="D33" s="26"/>
      <c r="E33" s="26">
        <v>20820</v>
      </c>
      <c r="F33" s="26">
        <v>23638</v>
      </c>
      <c r="G33" s="26">
        <v>21481</v>
      </c>
      <c r="H33" s="26">
        <v>20148</v>
      </c>
      <c r="I33" s="26">
        <v>21889</v>
      </c>
      <c r="J33" s="26">
        <v>21006</v>
      </c>
      <c r="K33" s="26">
        <f>17445</f>
        <v>17445</v>
      </c>
      <c r="L33" s="26">
        <v>21091</v>
      </c>
      <c r="M33" s="35">
        <v>21871</v>
      </c>
      <c r="N33" s="35">
        <v>23121</v>
      </c>
      <c r="O33" s="35">
        <v>21770</v>
      </c>
      <c r="P33" s="11" t="e">
        <f t="shared" si="9"/>
        <v>#DIV/0!</v>
      </c>
      <c r="Q33" s="11">
        <f t="shared" si="9"/>
        <v>-1</v>
      </c>
      <c r="R33" s="11">
        <f t="shared" si="9"/>
        <v>-0.11921482358913614</v>
      </c>
      <c r="S33" s="11">
        <f t="shared" si="9"/>
        <v>0.10041431963130208</v>
      </c>
      <c r="T33" s="11">
        <f t="shared" si="9"/>
        <v>6.6160412944212821E-2</v>
      </c>
      <c r="U33" s="11">
        <f t="shared" si="9"/>
        <v>-7.9537667321485678E-2</v>
      </c>
      <c r="V33" s="11">
        <f t="shared" si="9"/>
        <v>4.2035608873655143E-2</v>
      </c>
      <c r="W33" s="11">
        <f t="shared" si="9"/>
        <v>0.20412725709372312</v>
      </c>
      <c r="X33" s="11">
        <f t="shared" si="9"/>
        <v>-0.17286994452610119</v>
      </c>
      <c r="Y33" s="11">
        <f t="shared" si="9"/>
        <v>-3.5663664212884645E-2</v>
      </c>
      <c r="Z33" s="11">
        <f t="shared" si="9"/>
        <v>-5.4063405562043164E-2</v>
      </c>
      <c r="AA33" s="36">
        <f t="shared" si="9"/>
        <v>6.2057877813504823E-2</v>
      </c>
    </row>
    <row r="34" spans="1:27" ht="12.65" customHeight="1" x14ac:dyDescent="0.35">
      <c r="A34" s="6" t="s">
        <v>176</v>
      </c>
      <c r="B34" s="6"/>
      <c r="C34" s="26">
        <v>14714</v>
      </c>
      <c r="D34" s="26">
        <v>13000</v>
      </c>
      <c r="E34" s="26">
        <v>13158</v>
      </c>
      <c r="F34" s="26"/>
      <c r="G34" s="26"/>
      <c r="H34" s="26"/>
      <c r="I34" s="26"/>
      <c r="J34" s="26"/>
      <c r="K34" s="26"/>
      <c r="L34" s="26"/>
      <c r="M34" s="35"/>
      <c r="N34" s="35"/>
      <c r="O34" s="35"/>
      <c r="P34" s="11">
        <f t="shared" si="9"/>
        <v>0.13184615384615384</v>
      </c>
      <c r="Q34" s="11">
        <f t="shared" si="9"/>
        <v>-1.2007903936768505E-2</v>
      </c>
      <c r="R34" s="11"/>
      <c r="S34" s="11"/>
      <c r="T34" s="11"/>
      <c r="U34" s="11"/>
      <c r="V34" s="11"/>
      <c r="W34" s="11"/>
      <c r="X34" s="11"/>
      <c r="Y34" s="11"/>
      <c r="Z34" s="11"/>
      <c r="AA34" s="36"/>
    </row>
    <row r="35" spans="1:27" ht="12.65" customHeight="1" x14ac:dyDescent="0.35">
      <c r="A35" s="6" t="s">
        <v>86</v>
      </c>
      <c r="B35" s="6"/>
      <c r="C35" s="26">
        <v>166897</v>
      </c>
      <c r="D35" s="26">
        <v>176494</v>
      </c>
      <c r="E35" s="26">
        <v>164927</v>
      </c>
      <c r="F35" s="26">
        <v>163279</v>
      </c>
      <c r="G35" s="26">
        <v>161904</v>
      </c>
      <c r="H35" s="26">
        <v>151549</v>
      </c>
      <c r="I35" s="26">
        <v>148324</v>
      </c>
      <c r="J35" s="26">
        <v>129523</v>
      </c>
      <c r="K35" s="26"/>
      <c r="L35" s="26"/>
      <c r="M35" s="35"/>
      <c r="N35" s="35"/>
      <c r="O35" s="35"/>
      <c r="P35" s="11">
        <f t="shared" ref="P35:V36" si="10">(C35-D35)/D35</f>
        <v>-5.4375786145704673E-2</v>
      </c>
      <c r="Q35" s="11">
        <f t="shared" si="10"/>
        <v>7.0134059311089153E-2</v>
      </c>
      <c r="R35" s="11">
        <f t="shared" si="10"/>
        <v>1.0093153436755492E-2</v>
      </c>
      <c r="S35" s="11">
        <f t="shared" si="10"/>
        <v>8.492687024409527E-3</v>
      </c>
      <c r="T35" s="11">
        <f t="shared" si="10"/>
        <v>6.8327735583870564E-2</v>
      </c>
      <c r="U35" s="11">
        <f t="shared" si="10"/>
        <v>2.174294112888002E-2</v>
      </c>
      <c r="V35" s="11">
        <f t="shared" si="10"/>
        <v>0.14515568663480619</v>
      </c>
      <c r="W35" s="11"/>
      <c r="X35" s="11"/>
      <c r="Y35" s="11"/>
      <c r="Z35" s="11"/>
      <c r="AA35" s="36"/>
    </row>
    <row r="36" spans="1:27" ht="12.65" customHeight="1" x14ac:dyDescent="0.35">
      <c r="A36" s="6" t="s">
        <v>135</v>
      </c>
      <c r="B36" s="6"/>
      <c r="C36" s="26"/>
      <c r="D36" s="26"/>
      <c r="E36" s="26">
        <v>40654</v>
      </c>
      <c r="F36" s="26">
        <v>46000</v>
      </c>
      <c r="G36" s="26">
        <v>46735</v>
      </c>
      <c r="H36" s="26">
        <v>40462</v>
      </c>
      <c r="I36" s="26">
        <v>47871</v>
      </c>
      <c r="J36" s="26">
        <v>52160</v>
      </c>
      <c r="K36" s="26">
        <v>46080</v>
      </c>
      <c r="L36" s="26">
        <v>39593</v>
      </c>
      <c r="M36" s="35">
        <v>34414</v>
      </c>
      <c r="N36" s="35">
        <v>41141</v>
      </c>
      <c r="O36" s="35">
        <v>30357</v>
      </c>
      <c r="P36" s="11" t="e">
        <f t="shared" si="10"/>
        <v>#DIV/0!</v>
      </c>
      <c r="Q36" s="11">
        <f t="shared" si="10"/>
        <v>-1</v>
      </c>
      <c r="R36" s="11">
        <f t="shared" si="10"/>
        <v>-0.11621739130434783</v>
      </c>
      <c r="S36" s="11">
        <f t="shared" si="10"/>
        <v>-1.5726971220712527E-2</v>
      </c>
      <c r="T36" s="11">
        <f t="shared" si="10"/>
        <v>0.15503435322030548</v>
      </c>
      <c r="U36" s="11">
        <f t="shared" si="10"/>
        <v>-0.15477011134089533</v>
      </c>
      <c r="V36" s="11">
        <f t="shared" si="10"/>
        <v>-8.2227760736196323E-2</v>
      </c>
      <c r="W36" s="11">
        <f>(J36-K36)/K36</f>
        <v>0.13194444444444445</v>
      </c>
      <c r="X36" s="11">
        <f>(K36-L36)/L36</f>
        <v>0.16384209329932059</v>
      </c>
      <c r="Y36" s="11">
        <f>(L36-M36)/M36</f>
        <v>0.15049107921194863</v>
      </c>
      <c r="Z36" s="11">
        <f>(M36-N36)/N36</f>
        <v>-0.16351085292044432</v>
      </c>
      <c r="AA36" s="36">
        <f>(N36-O36)/O36</f>
        <v>0.35523931877326481</v>
      </c>
    </row>
    <row r="37" spans="1:27" ht="12.65" customHeight="1" x14ac:dyDescent="0.35">
      <c r="A37" s="6" t="s">
        <v>136</v>
      </c>
      <c r="B37" s="6"/>
      <c r="C37" s="26">
        <v>27941</v>
      </c>
      <c r="D37" s="26">
        <v>30677</v>
      </c>
      <c r="E37" s="26">
        <v>31361</v>
      </c>
      <c r="F37" s="26">
        <v>31627</v>
      </c>
      <c r="G37" s="26"/>
      <c r="H37" s="26"/>
      <c r="I37" s="26"/>
      <c r="J37" s="26"/>
      <c r="K37" s="26"/>
      <c r="L37" s="26"/>
      <c r="M37" s="35"/>
      <c r="N37" s="35"/>
      <c r="O37" s="35"/>
      <c r="P37" s="11">
        <f>(C37-D37)/D37</f>
        <v>-8.9187339048798775E-2</v>
      </c>
      <c r="Q37" s="11">
        <f>(D37-E37)/E37</f>
        <v>-2.1810529000988489E-2</v>
      </c>
      <c r="R37" s="11">
        <f>(E37-F37)/F37</f>
        <v>-8.4105353021152809E-3</v>
      </c>
      <c r="S37" s="11"/>
      <c r="T37" s="11"/>
      <c r="U37" s="11"/>
      <c r="V37" s="11"/>
      <c r="W37" s="11"/>
      <c r="X37" s="11"/>
      <c r="Y37" s="11"/>
      <c r="Z37" s="11"/>
      <c r="AA37" s="36"/>
    </row>
    <row r="38" spans="1:27" ht="12.65" customHeight="1" x14ac:dyDescent="0.35">
      <c r="A38" s="27"/>
      <c r="B38" s="27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44"/>
      <c r="N38" s="155"/>
      <c r="O38" s="155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36"/>
    </row>
    <row r="39" spans="1:27" ht="12.65" customHeight="1" x14ac:dyDescent="0.35">
      <c r="A39" s="28" t="s">
        <v>150</v>
      </c>
      <c r="B39" s="28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44"/>
      <c r="N39" s="155"/>
      <c r="O39" s="155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36"/>
    </row>
    <row r="40" spans="1:27" ht="12.65" customHeight="1" x14ac:dyDescent="0.35">
      <c r="A40" s="28"/>
      <c r="B40" s="28"/>
      <c r="C40" s="25"/>
      <c r="D40" s="25"/>
      <c r="E40" s="25"/>
      <c r="F40" s="25"/>
      <c r="G40" s="25"/>
      <c r="H40" s="25"/>
      <c r="I40" s="25"/>
      <c r="J40" s="25"/>
      <c r="K40" s="25"/>
      <c r="L40" s="25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7" ht="12.65" customHeight="1" x14ac:dyDescent="0.35">
      <c r="A41" s="6" t="s">
        <v>147</v>
      </c>
      <c r="B41" s="6"/>
      <c r="C41" s="26">
        <v>1895550</v>
      </c>
      <c r="D41" s="26">
        <v>1746990</v>
      </c>
      <c r="E41" s="26">
        <v>1599717</v>
      </c>
      <c r="F41" s="26">
        <v>1440345</v>
      </c>
      <c r="G41" s="26">
        <v>1309148</v>
      </c>
      <c r="H41" s="26">
        <v>1163259</v>
      </c>
      <c r="I41" s="26">
        <v>1002024</v>
      </c>
      <c r="J41" s="26">
        <v>714763</v>
      </c>
      <c r="K41" s="26">
        <v>547713</v>
      </c>
      <c r="L41" s="26">
        <v>400820</v>
      </c>
      <c r="M41" s="35">
        <v>280688</v>
      </c>
      <c r="N41" s="35">
        <v>143620</v>
      </c>
      <c r="O41" s="35">
        <v>61460</v>
      </c>
      <c r="P41" s="11">
        <f t="shared" ref="P41:AA41" si="11">(C41-D41)/D41</f>
        <v>8.5037693404083597E-2</v>
      </c>
      <c r="Q41" s="11">
        <f t="shared" si="11"/>
        <v>9.2061908450057101E-2</v>
      </c>
      <c r="R41" s="11">
        <f t="shared" si="11"/>
        <v>0.11064849046582589</v>
      </c>
      <c r="S41" s="11">
        <f t="shared" si="11"/>
        <v>0.10021556004363143</v>
      </c>
      <c r="T41" s="11">
        <f t="shared" si="11"/>
        <v>0.12541403075325444</v>
      </c>
      <c r="U41" s="11">
        <f t="shared" si="11"/>
        <v>0.1609093195372566</v>
      </c>
      <c r="V41" s="11">
        <f t="shared" si="11"/>
        <v>0.40189685252314405</v>
      </c>
      <c r="W41" s="11">
        <f t="shared" si="11"/>
        <v>0.30499549946778698</v>
      </c>
      <c r="X41" s="11">
        <f t="shared" si="11"/>
        <v>0.36648121351229979</v>
      </c>
      <c r="Y41" s="11">
        <f t="shared" si="11"/>
        <v>0.42799122156985692</v>
      </c>
      <c r="Z41" s="11">
        <f t="shared" si="11"/>
        <v>0.95437961286728867</v>
      </c>
      <c r="AA41" s="36">
        <f t="shared" si="11"/>
        <v>1.3368044256426945</v>
      </c>
    </row>
    <row r="42" spans="1:27" ht="12.65" customHeight="1" x14ac:dyDescent="0.35">
      <c r="K42" s="10"/>
      <c r="L42" s="10"/>
      <c r="M42" s="3"/>
      <c r="O42" s="47"/>
      <c r="X42" s="10"/>
    </row>
    <row r="43" spans="1:27" x14ac:dyDescent="0.35">
      <c r="A43" s="3" t="s">
        <v>5</v>
      </c>
      <c r="M43" s="1"/>
      <c r="N43" s="52"/>
      <c r="O43" s="52"/>
    </row>
    <row r="44" spans="1:27" x14ac:dyDescent="0.35">
      <c r="A44" s="1"/>
      <c r="M44" s="1"/>
      <c r="N44" s="52"/>
      <c r="O44" s="52"/>
    </row>
    <row r="45" spans="1:27" x14ac:dyDescent="0.35">
      <c r="A45" s="2" t="s">
        <v>12</v>
      </c>
      <c r="M45" s="1"/>
      <c r="N45" s="52"/>
      <c r="O45" s="52"/>
    </row>
    <row r="46" spans="1:27" x14ac:dyDescent="0.35">
      <c r="A46" s="2" t="s">
        <v>76</v>
      </c>
      <c r="M46" s="1"/>
      <c r="N46" s="52"/>
      <c r="O46" s="52"/>
    </row>
    <row r="47" spans="1:27" x14ac:dyDescent="0.35">
      <c r="A47" s="2" t="s">
        <v>22</v>
      </c>
      <c r="M47" s="1"/>
      <c r="N47" s="52"/>
      <c r="O47" s="52"/>
    </row>
    <row r="48" spans="1:27" x14ac:dyDescent="0.35">
      <c r="A48" s="2" t="s">
        <v>13</v>
      </c>
      <c r="M48" s="2"/>
      <c r="N48" s="52"/>
      <c r="O48" s="52"/>
    </row>
    <row r="49" spans="1:15" x14ac:dyDescent="0.35">
      <c r="A49" s="2" t="s">
        <v>14</v>
      </c>
      <c r="M49" s="2"/>
      <c r="N49" s="52"/>
      <c r="O49" s="52"/>
    </row>
    <row r="50" spans="1:15" x14ac:dyDescent="0.35">
      <c r="A50" s="2" t="s">
        <v>15</v>
      </c>
    </row>
    <row r="51" spans="1:15" x14ac:dyDescent="0.35">
      <c r="A51" s="2" t="s">
        <v>16</v>
      </c>
    </row>
    <row r="52" spans="1:15" x14ac:dyDescent="0.35">
      <c r="A52" s="2" t="s">
        <v>85</v>
      </c>
    </row>
    <row r="53" spans="1:15" x14ac:dyDescent="0.35">
      <c r="A53" s="2" t="s">
        <v>87</v>
      </c>
    </row>
    <row r="54" spans="1:15" x14ac:dyDescent="0.35">
      <c r="A54" s="2" t="s">
        <v>88</v>
      </c>
    </row>
    <row r="55" spans="1:15" x14ac:dyDescent="0.35">
      <c r="A55" s="2" t="s">
        <v>84</v>
      </c>
    </row>
    <row r="56" spans="1:15" x14ac:dyDescent="0.35">
      <c r="A56" s="2"/>
    </row>
    <row r="58" spans="1:15" x14ac:dyDescent="0.35">
      <c r="A58" s="2" t="s">
        <v>142</v>
      </c>
    </row>
    <row r="59" spans="1:15" x14ac:dyDescent="0.35">
      <c r="A59" s="2" t="s">
        <v>141</v>
      </c>
    </row>
  </sheetData>
  <mergeCells count="13">
    <mergeCell ref="E1:AA1"/>
    <mergeCell ref="W3:W4"/>
    <mergeCell ref="V3:V4"/>
    <mergeCell ref="U3:U4"/>
    <mergeCell ref="T3:T4"/>
    <mergeCell ref="S3:S4"/>
    <mergeCell ref="R3:R4"/>
    <mergeCell ref="AA3:AA4"/>
    <mergeCell ref="X3:X4"/>
    <mergeCell ref="Y3:Y4"/>
    <mergeCell ref="Z3:Z4"/>
    <mergeCell ref="Q3:Q4"/>
    <mergeCell ref="P3:P4"/>
  </mergeCells>
  <pageMargins left="0.56000000000000005" right="0.46" top="0.48" bottom="0.45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56"/>
  <sheetViews>
    <sheetView workbookViewId="0">
      <selection activeCell="C37" sqref="C37"/>
    </sheetView>
  </sheetViews>
  <sheetFormatPr defaultColWidth="8.90625" defaultRowHeight="14.5" x14ac:dyDescent="0.35"/>
  <cols>
    <col min="1" max="1" width="41.6328125" customWidth="1"/>
    <col min="2" max="2" width="1.6328125" customWidth="1"/>
    <col min="3" max="8" width="15.36328125" customWidth="1"/>
    <col min="9" max="9" width="14.54296875" customWidth="1"/>
    <col min="10" max="10" width="14" customWidth="1"/>
    <col min="11" max="11" width="12.36328125" customWidth="1"/>
    <col min="12" max="12" width="12" customWidth="1"/>
    <col min="13" max="13" width="14.453125" customWidth="1"/>
    <col min="14" max="14" width="14.36328125" customWidth="1"/>
    <col min="15" max="15" width="14.453125" customWidth="1"/>
    <col min="16" max="21" width="15" customWidth="1"/>
    <col min="22" max="22" width="14.453125" customWidth="1"/>
    <col min="23" max="23" width="13.6328125" customWidth="1"/>
    <col min="24" max="24" width="13.36328125" customWidth="1"/>
    <col min="25" max="25" width="15.08984375" customWidth="1"/>
    <col min="26" max="26" width="14.453125" customWidth="1"/>
    <col min="27" max="27" width="15.453125" customWidth="1"/>
    <col min="28" max="28" width="1.6328125" customWidth="1"/>
  </cols>
  <sheetData>
    <row r="1" spans="1:27" x14ac:dyDescent="0.35">
      <c r="A1" s="175" t="s">
        <v>4</v>
      </c>
      <c r="B1" s="9"/>
      <c r="C1" s="9"/>
      <c r="D1" s="9"/>
      <c r="E1" s="173" t="s">
        <v>41</v>
      </c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</row>
    <row r="2" spans="1:27" x14ac:dyDescent="0.35">
      <c r="A2" s="175"/>
      <c r="B2" s="4"/>
      <c r="C2" s="4"/>
      <c r="D2" s="4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</row>
    <row r="3" spans="1:27" ht="15.75" customHeight="1" x14ac:dyDescent="0.35">
      <c r="A3" s="175"/>
      <c r="B3" s="46"/>
      <c r="C3" s="155"/>
      <c r="D3" s="155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</row>
    <row r="4" spans="1:27" ht="27" x14ac:dyDescent="0.35">
      <c r="A4" s="46"/>
      <c r="B4" s="44"/>
      <c r="C4" s="169">
        <v>2021</v>
      </c>
      <c r="D4" s="162">
        <v>2020</v>
      </c>
      <c r="E4" s="153">
        <v>2019</v>
      </c>
      <c r="F4" s="141">
        <v>2018</v>
      </c>
      <c r="G4" s="124">
        <v>2017</v>
      </c>
      <c r="H4" s="99">
        <v>2016</v>
      </c>
      <c r="I4" s="71">
        <v>2015</v>
      </c>
      <c r="J4" s="63">
        <v>2014</v>
      </c>
      <c r="K4" s="44">
        <v>2013</v>
      </c>
      <c r="L4" s="44">
        <v>2012</v>
      </c>
      <c r="M4" s="44">
        <v>2011</v>
      </c>
      <c r="N4" s="44">
        <v>2010</v>
      </c>
      <c r="O4" s="44">
        <v>2009</v>
      </c>
      <c r="P4" s="169" t="s">
        <v>177</v>
      </c>
      <c r="Q4" s="162" t="s">
        <v>155</v>
      </c>
      <c r="R4" s="153" t="s">
        <v>134</v>
      </c>
      <c r="S4" s="141" t="s">
        <v>129</v>
      </c>
      <c r="T4" s="124" t="s">
        <v>122</v>
      </c>
      <c r="U4" s="99" t="s">
        <v>95</v>
      </c>
      <c r="V4" s="99" t="s">
        <v>82</v>
      </c>
      <c r="W4" s="63" t="s">
        <v>79</v>
      </c>
      <c r="X4" s="44" t="s">
        <v>18</v>
      </c>
      <c r="Y4" s="44" t="s">
        <v>25</v>
      </c>
      <c r="Z4" s="44" t="s">
        <v>26</v>
      </c>
      <c r="AA4" s="44" t="s">
        <v>27</v>
      </c>
    </row>
    <row r="5" spans="1:27" x14ac:dyDescent="0.3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0"/>
      <c r="O5" s="48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32"/>
    </row>
    <row r="6" spans="1:27" x14ac:dyDescent="0.35">
      <c r="A6" s="46" t="s">
        <v>0</v>
      </c>
      <c r="B6" s="46"/>
      <c r="C6" s="155"/>
      <c r="D6" s="155"/>
      <c r="E6" s="155"/>
      <c r="F6" s="143"/>
      <c r="G6" s="126"/>
      <c r="H6" s="101"/>
      <c r="I6" s="72"/>
      <c r="J6" s="65"/>
      <c r="K6" s="46"/>
      <c r="L6" s="46"/>
      <c r="M6" s="46"/>
      <c r="N6" s="33"/>
      <c r="O6" s="49"/>
      <c r="P6" s="154"/>
      <c r="Q6" s="154"/>
      <c r="R6" s="154"/>
      <c r="S6" s="142"/>
      <c r="T6" s="125"/>
      <c r="U6" s="100"/>
      <c r="V6" s="100"/>
      <c r="W6" s="64"/>
      <c r="X6" s="45"/>
      <c r="Y6" s="45"/>
      <c r="Z6" s="45"/>
      <c r="AA6" s="32"/>
    </row>
    <row r="7" spans="1:27" x14ac:dyDescent="0.35">
      <c r="A7" s="46"/>
      <c r="B7" s="46"/>
      <c r="C7" s="155"/>
      <c r="D7" s="155"/>
      <c r="E7" s="155"/>
      <c r="F7" s="143"/>
      <c r="G7" s="126"/>
      <c r="H7" s="101"/>
      <c r="I7" s="72"/>
      <c r="J7" s="65"/>
      <c r="K7" s="46"/>
      <c r="L7" s="46"/>
      <c r="M7" s="46"/>
      <c r="N7" s="33"/>
      <c r="O7" s="49"/>
      <c r="P7" s="154"/>
      <c r="Q7" s="154"/>
      <c r="R7" s="154"/>
      <c r="S7" s="142"/>
      <c r="T7" s="125"/>
      <c r="U7" s="100"/>
      <c r="V7" s="100"/>
      <c r="W7" s="64"/>
      <c r="X7" s="45"/>
      <c r="Y7" s="45"/>
      <c r="Z7" s="45"/>
      <c r="AA7" s="32"/>
    </row>
    <row r="8" spans="1:27" x14ac:dyDescent="0.35">
      <c r="A8" s="6" t="s">
        <v>42</v>
      </c>
      <c r="B8" s="6"/>
      <c r="C8" s="35">
        <v>596396</v>
      </c>
      <c r="D8" s="35">
        <v>586480</v>
      </c>
      <c r="E8" s="35">
        <v>576352</v>
      </c>
      <c r="F8" s="35">
        <v>567009</v>
      </c>
      <c r="G8" s="35">
        <v>559777</v>
      </c>
      <c r="H8" s="35">
        <v>552948</v>
      </c>
      <c r="I8" s="35">
        <v>547319</v>
      </c>
      <c r="J8" s="35">
        <v>542329</v>
      </c>
      <c r="K8" s="35">
        <v>541444</v>
      </c>
      <c r="L8" s="35">
        <v>537268</v>
      </c>
      <c r="M8" s="35">
        <v>534305</v>
      </c>
      <c r="N8" s="35">
        <v>529997</v>
      </c>
      <c r="O8" s="35">
        <v>525972</v>
      </c>
      <c r="P8" s="36">
        <f t="shared" ref="P8:Y8" si="0">+C8/D8-1</f>
        <v>1.6907652434865694E-2</v>
      </c>
      <c r="Q8" s="36">
        <f t="shared" si="0"/>
        <v>1.7572594525567808E-2</v>
      </c>
      <c r="R8" s="36">
        <f t="shared" si="0"/>
        <v>1.6477692593944715E-2</v>
      </c>
      <c r="S8" s="36">
        <f t="shared" si="0"/>
        <v>1.2919430416040711E-2</v>
      </c>
      <c r="T8" s="36">
        <f t="shared" si="0"/>
        <v>1.2350166742623125E-2</v>
      </c>
      <c r="U8" s="36">
        <f t="shared" si="0"/>
        <v>1.0284678587807017E-2</v>
      </c>
      <c r="V8" s="36">
        <f t="shared" si="0"/>
        <v>9.2010569230116523E-3</v>
      </c>
      <c r="W8" s="36">
        <f t="shared" si="0"/>
        <v>1.6345180665036096E-3</v>
      </c>
      <c r="X8" s="36">
        <f t="shared" si="0"/>
        <v>7.7726572213494549E-3</v>
      </c>
      <c r="Y8" s="36">
        <f t="shared" si="0"/>
        <v>5.5455217525570699E-3</v>
      </c>
      <c r="Z8" s="36">
        <v>8.1283478963088476E-3</v>
      </c>
      <c r="AA8" s="36">
        <v>7.6524986120934191E-3</v>
      </c>
    </row>
    <row r="9" spans="1:27" x14ac:dyDescent="0.35">
      <c r="A9" s="6" t="s">
        <v>112</v>
      </c>
      <c r="B9" s="6"/>
      <c r="C9" s="35">
        <v>6603</v>
      </c>
      <c r="D9" s="35">
        <v>7777</v>
      </c>
      <c r="E9" s="35">
        <v>6625</v>
      </c>
      <c r="F9" s="35">
        <v>5160</v>
      </c>
      <c r="G9" s="35">
        <v>6090</v>
      </c>
      <c r="H9" s="35">
        <v>4583</v>
      </c>
      <c r="I9" s="35">
        <v>3916</v>
      </c>
      <c r="J9" s="35">
        <v>3780</v>
      </c>
      <c r="K9" s="35">
        <v>3003</v>
      </c>
      <c r="L9" s="35">
        <v>2657</v>
      </c>
      <c r="M9" s="35"/>
      <c r="N9" s="35"/>
      <c r="O9" s="35"/>
      <c r="P9" s="36">
        <f t="shared" ref="P9:X11" si="1">+C9/D9-1</f>
        <v>-0.15095795293815095</v>
      </c>
      <c r="Q9" s="36">
        <f t="shared" si="1"/>
        <v>0.17388679245283023</v>
      </c>
      <c r="R9" s="36">
        <f t="shared" si="1"/>
        <v>0.2839147286821706</v>
      </c>
      <c r="S9" s="36">
        <f t="shared" si="1"/>
        <v>-0.15270935960591137</v>
      </c>
      <c r="T9" s="36">
        <f t="shared" si="1"/>
        <v>0.32882391446650661</v>
      </c>
      <c r="U9" s="36">
        <f t="shared" si="1"/>
        <v>0.17032686414708897</v>
      </c>
      <c r="V9" s="36">
        <f t="shared" si="1"/>
        <v>3.5978835978835999E-2</v>
      </c>
      <c r="W9" s="36">
        <f t="shared" si="1"/>
        <v>0.25874125874125875</v>
      </c>
      <c r="X9" s="36">
        <f t="shared" si="1"/>
        <v>0.13022205494919081</v>
      </c>
      <c r="Y9" s="36"/>
      <c r="Z9" s="36"/>
      <c r="AA9" s="36"/>
    </row>
    <row r="10" spans="1:27" x14ac:dyDescent="0.35">
      <c r="A10" s="6" t="s">
        <v>43</v>
      </c>
      <c r="B10" s="6"/>
      <c r="C10" s="35">
        <v>5597</v>
      </c>
      <c r="D10" s="35">
        <v>6420</v>
      </c>
      <c r="E10" s="35">
        <v>5227</v>
      </c>
      <c r="F10" s="35">
        <v>3933</v>
      </c>
      <c r="G10" s="35">
        <v>4677</v>
      </c>
      <c r="H10" s="35">
        <v>2890</v>
      </c>
      <c r="I10" s="35">
        <v>2806</v>
      </c>
      <c r="J10" s="35">
        <v>3175</v>
      </c>
      <c r="K10" s="35">
        <v>2212</v>
      </c>
      <c r="L10" s="35">
        <v>2040</v>
      </c>
      <c r="M10" s="35">
        <v>1698</v>
      </c>
      <c r="N10" s="35">
        <v>1752</v>
      </c>
      <c r="O10" s="35">
        <v>2578</v>
      </c>
      <c r="P10" s="36">
        <f t="shared" si="1"/>
        <v>-0.1281931464174455</v>
      </c>
      <c r="Q10" s="36">
        <f t="shared" si="1"/>
        <v>0.22823799502582753</v>
      </c>
      <c r="R10" s="36">
        <f t="shared" si="1"/>
        <v>0.32901093312992624</v>
      </c>
      <c r="S10" s="36">
        <f t="shared" si="1"/>
        <v>-0.15907633098139828</v>
      </c>
      <c r="T10" s="36">
        <f t="shared" si="1"/>
        <v>0.6183391003460208</v>
      </c>
      <c r="U10" s="36">
        <f t="shared" si="1"/>
        <v>2.9935851746258013E-2</v>
      </c>
      <c r="V10" s="36">
        <f t="shared" si="1"/>
        <v>-0.11622047244094491</v>
      </c>
      <c r="W10" s="36">
        <f t="shared" si="1"/>
        <v>0.43535262206148273</v>
      </c>
      <c r="X10" s="36">
        <f t="shared" si="1"/>
        <v>8.4313725490196001E-2</v>
      </c>
      <c r="Y10" s="36">
        <f>+L10/M10-1</f>
        <v>0.20141342756183755</v>
      </c>
      <c r="Z10" s="36">
        <v>-3.0821917808219176E-2</v>
      </c>
      <c r="AA10" s="36">
        <v>-0.32040341349883633</v>
      </c>
    </row>
    <row r="11" spans="1:27" x14ac:dyDescent="0.35">
      <c r="A11" s="6" t="s">
        <v>6</v>
      </c>
      <c r="B11" s="6"/>
      <c r="C11" s="35">
        <v>4313</v>
      </c>
      <c r="D11" s="35">
        <v>4324</v>
      </c>
      <c r="E11" s="35">
        <v>4396</v>
      </c>
      <c r="F11" s="35">
        <v>4390</v>
      </c>
      <c r="G11" s="35">
        <v>4352</v>
      </c>
      <c r="H11" s="35">
        <v>4340</v>
      </c>
      <c r="I11" s="35">
        <v>4368</v>
      </c>
      <c r="J11" s="35">
        <v>4337</v>
      </c>
      <c r="K11" s="35">
        <v>4271</v>
      </c>
      <c r="L11" s="35">
        <v>4321</v>
      </c>
      <c r="M11" s="35">
        <v>4359.3</v>
      </c>
      <c r="N11" s="35">
        <v>4298</v>
      </c>
      <c r="O11" s="35">
        <v>4223</v>
      </c>
      <c r="P11" s="36">
        <f t="shared" si="1"/>
        <v>-2.5439407955596405E-3</v>
      </c>
      <c r="Q11" s="36">
        <f t="shared" si="1"/>
        <v>-1.6378525932666088E-2</v>
      </c>
      <c r="R11" s="36">
        <f t="shared" si="1"/>
        <v>1.3667425968109104E-3</v>
      </c>
      <c r="S11" s="36">
        <f t="shared" si="1"/>
        <v>8.7316176470588758E-3</v>
      </c>
      <c r="T11" s="36">
        <f t="shared" si="1"/>
        <v>2.7649769585254003E-3</v>
      </c>
      <c r="U11" s="36">
        <f t="shared" si="1"/>
        <v>-6.4102564102563875E-3</v>
      </c>
      <c r="V11" s="36">
        <f t="shared" si="1"/>
        <v>7.1477980170624456E-3</v>
      </c>
      <c r="W11" s="36">
        <f t="shared" si="1"/>
        <v>1.5453055490517453E-2</v>
      </c>
      <c r="X11" s="36">
        <f t="shared" si="1"/>
        <v>-1.157139551029851E-2</v>
      </c>
      <c r="Y11" s="36">
        <f>+L11/M11-1</f>
        <v>-8.7858142362305935E-3</v>
      </c>
      <c r="Z11" s="36">
        <v>1.4262447650069843E-2</v>
      </c>
      <c r="AA11" s="36">
        <v>1.7759886336727444E-2</v>
      </c>
    </row>
    <row r="12" spans="1:27" x14ac:dyDescent="0.35">
      <c r="A12" s="6" t="s">
        <v>92</v>
      </c>
      <c r="B12" s="6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</row>
    <row r="13" spans="1:27" x14ac:dyDescent="0.35">
      <c r="A13" s="6" t="s">
        <v>1</v>
      </c>
      <c r="B13" s="6"/>
      <c r="C13" s="33"/>
      <c r="D13" s="33"/>
      <c r="E13" s="33">
        <v>135.19999999999999</v>
      </c>
      <c r="F13" s="33">
        <v>156.69999999999999</v>
      </c>
      <c r="G13" s="33">
        <v>168.1</v>
      </c>
      <c r="H13" s="33">
        <v>121</v>
      </c>
      <c r="I13" s="33">
        <v>78.3</v>
      </c>
      <c r="J13" s="33">
        <v>116.9</v>
      </c>
      <c r="K13" s="33">
        <v>105.1</v>
      </c>
      <c r="L13" s="33">
        <v>72.3</v>
      </c>
      <c r="M13" s="33">
        <v>69.400000000000006</v>
      </c>
      <c r="N13" s="33">
        <v>83.3</v>
      </c>
      <c r="O13" s="33">
        <v>47.1</v>
      </c>
      <c r="P13" s="36" t="e">
        <f t="shared" ref="P13:Y13" si="2">+C13/D13-1</f>
        <v>#DIV/0!</v>
      </c>
      <c r="Q13" s="36">
        <f t="shared" si="2"/>
        <v>-1</v>
      </c>
      <c r="R13" s="36">
        <f t="shared" si="2"/>
        <v>-0.13720485003190808</v>
      </c>
      <c r="S13" s="36">
        <f t="shared" si="2"/>
        <v>-6.7816775728732903E-2</v>
      </c>
      <c r="T13" s="36">
        <f t="shared" si="2"/>
        <v>0.38925619834710745</v>
      </c>
      <c r="U13" s="36">
        <f t="shared" si="2"/>
        <v>0.54533844189016611</v>
      </c>
      <c r="V13" s="36">
        <f t="shared" si="2"/>
        <v>-0.33019674935842602</v>
      </c>
      <c r="W13" s="36">
        <f t="shared" si="2"/>
        <v>0.11227402473834447</v>
      </c>
      <c r="X13" s="36">
        <f t="shared" si="2"/>
        <v>0.45366528354080216</v>
      </c>
      <c r="Y13" s="36">
        <f t="shared" si="2"/>
        <v>4.17867435158501E-2</v>
      </c>
      <c r="Z13" s="36">
        <v>-0.16686674669867937</v>
      </c>
      <c r="AA13" s="36">
        <v>0.76857749469214431</v>
      </c>
    </row>
    <row r="14" spans="1:27" x14ac:dyDescent="0.35">
      <c r="A14" s="6" t="s">
        <v>2</v>
      </c>
      <c r="B14" s="6"/>
      <c r="C14" s="37"/>
      <c r="D14" s="37"/>
      <c r="E14" s="37">
        <v>3</v>
      </c>
      <c r="F14" s="37">
        <v>361.4</v>
      </c>
      <c r="G14" s="37">
        <v>0</v>
      </c>
      <c r="H14" s="37">
        <v>2.4</v>
      </c>
      <c r="I14" s="37">
        <v>0</v>
      </c>
      <c r="J14" s="37">
        <v>348.2</v>
      </c>
      <c r="K14" s="37">
        <v>9.8000000000000007</v>
      </c>
      <c r="L14" s="37">
        <v>0</v>
      </c>
      <c r="M14" s="37">
        <v>0</v>
      </c>
      <c r="N14" s="33">
        <v>9.4</v>
      </c>
      <c r="O14" s="37">
        <v>0</v>
      </c>
      <c r="P14" s="36" t="e">
        <f t="shared" ref="P14:R15" si="3">+C14/D14-1</f>
        <v>#DIV/0!</v>
      </c>
      <c r="Q14" s="36">
        <f t="shared" si="3"/>
        <v>-1</v>
      </c>
      <c r="R14" s="36">
        <f t="shared" si="3"/>
        <v>-0.99169894853348095</v>
      </c>
      <c r="S14" s="36" t="s">
        <v>7</v>
      </c>
      <c r="T14" s="36" t="s">
        <v>7</v>
      </c>
      <c r="U14" s="36" t="s">
        <v>7</v>
      </c>
      <c r="V14" s="36" t="s">
        <v>7</v>
      </c>
      <c r="W14" s="36" t="s">
        <v>7</v>
      </c>
      <c r="X14" s="36" t="s">
        <v>7</v>
      </c>
      <c r="Y14" s="36" t="s">
        <v>7</v>
      </c>
      <c r="Z14" s="36" t="s">
        <v>7</v>
      </c>
      <c r="AA14" s="36" t="s">
        <v>7</v>
      </c>
    </row>
    <row r="15" spans="1:27" x14ac:dyDescent="0.35">
      <c r="A15" s="6" t="s">
        <v>28</v>
      </c>
      <c r="B15" s="6"/>
      <c r="C15" s="37"/>
      <c r="D15" s="37"/>
      <c r="E15" s="37">
        <f>+E14+E13</f>
        <v>138.19999999999999</v>
      </c>
      <c r="F15" s="37">
        <f>+F14+F13</f>
        <v>518.09999999999991</v>
      </c>
      <c r="G15" s="37">
        <v>168.1</v>
      </c>
      <c r="H15" s="37">
        <v>123.4</v>
      </c>
      <c r="I15" s="37">
        <v>78.3</v>
      </c>
      <c r="J15" s="37">
        <v>465.1</v>
      </c>
      <c r="K15" s="37">
        <v>114.9</v>
      </c>
      <c r="L15" s="37">
        <f>+L14+L13</f>
        <v>72.3</v>
      </c>
      <c r="M15" s="33">
        <v>69.400000000000006</v>
      </c>
      <c r="N15" s="33">
        <v>92.7</v>
      </c>
      <c r="O15" s="33">
        <v>47.1</v>
      </c>
      <c r="P15" s="36" t="e">
        <f t="shared" si="3"/>
        <v>#DIV/0!</v>
      </c>
      <c r="Q15" s="36">
        <f t="shared" si="3"/>
        <v>-1</v>
      </c>
      <c r="R15" s="36">
        <f t="shared" si="3"/>
        <v>-0.73325612816058672</v>
      </c>
      <c r="S15" s="36">
        <f t="shared" ref="S15:Y15" si="4">+F15/G15-1</f>
        <v>2.0820939916716235</v>
      </c>
      <c r="T15" s="36">
        <f t="shared" si="4"/>
        <v>0.36223662884927066</v>
      </c>
      <c r="U15" s="36">
        <f t="shared" si="4"/>
        <v>0.57598978288633473</v>
      </c>
      <c r="V15" s="36">
        <f t="shared" si="4"/>
        <v>-0.83164910771877021</v>
      </c>
      <c r="W15" s="36">
        <f t="shared" si="4"/>
        <v>3.0478677110530894</v>
      </c>
      <c r="X15" s="36">
        <f t="shared" si="4"/>
        <v>0.58921161825726154</v>
      </c>
      <c r="Y15" s="36">
        <f t="shared" si="4"/>
        <v>4.17867435158501E-2</v>
      </c>
      <c r="Z15" s="36">
        <v>-0.25134843581445521</v>
      </c>
      <c r="AA15" s="36">
        <v>0.96815286624203822</v>
      </c>
    </row>
    <row r="16" spans="1:27" x14ac:dyDescent="0.35">
      <c r="A16" s="5"/>
      <c r="B16" s="5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0"/>
      <c r="O16" s="40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</row>
    <row r="17" spans="1:27" x14ac:dyDescent="0.35">
      <c r="A17" s="6" t="s">
        <v>163</v>
      </c>
      <c r="B17" s="5"/>
      <c r="C17" s="37">
        <v>65.599999999999994</v>
      </c>
      <c r="D17" s="37">
        <v>71.5</v>
      </c>
      <c r="E17" s="37">
        <v>97.3</v>
      </c>
      <c r="F17" s="41"/>
      <c r="G17" s="41"/>
      <c r="H17" s="41"/>
      <c r="I17" s="41"/>
      <c r="J17" s="41"/>
      <c r="K17" s="41"/>
      <c r="L17" s="41"/>
      <c r="M17" s="41"/>
      <c r="N17" s="40"/>
      <c r="O17" s="40"/>
      <c r="P17" s="36">
        <f t="shared" ref="P17:Q21" si="5">+C17/D17-1</f>
        <v>-8.2517482517482588E-2</v>
      </c>
      <c r="Q17" s="36">
        <f t="shared" si="5"/>
        <v>-0.26515930113052411</v>
      </c>
      <c r="R17" s="36"/>
      <c r="S17" s="36"/>
      <c r="T17" s="36"/>
      <c r="U17" s="36"/>
      <c r="V17" s="36"/>
      <c r="W17" s="36"/>
      <c r="X17" s="36"/>
      <c r="Y17" s="36"/>
      <c r="Z17" s="36"/>
      <c r="AA17" s="36"/>
    </row>
    <row r="18" spans="1:27" x14ac:dyDescent="0.35">
      <c r="A18" s="6" t="s">
        <v>164</v>
      </c>
      <c r="B18" s="5"/>
      <c r="C18" s="37">
        <v>31</v>
      </c>
      <c r="D18" s="37">
        <v>36.9</v>
      </c>
      <c r="E18" s="37">
        <v>37.6</v>
      </c>
      <c r="F18" s="41"/>
      <c r="G18" s="41"/>
      <c r="H18" s="41"/>
      <c r="I18" s="41"/>
      <c r="J18" s="41"/>
      <c r="K18" s="41"/>
      <c r="L18" s="41"/>
      <c r="M18" s="41"/>
      <c r="N18" s="40"/>
      <c r="O18" s="40"/>
      <c r="P18" s="36">
        <f t="shared" si="5"/>
        <v>-0.15989159891598914</v>
      </c>
      <c r="Q18" s="36">
        <f t="shared" si="5"/>
        <v>-1.8617021276595813E-2</v>
      </c>
      <c r="R18" s="36"/>
      <c r="S18" s="36"/>
      <c r="T18" s="36"/>
      <c r="U18" s="36"/>
      <c r="V18" s="36"/>
      <c r="W18" s="36"/>
      <c r="X18" s="36"/>
      <c r="Y18" s="36"/>
      <c r="Z18" s="36"/>
      <c r="AA18" s="36"/>
    </row>
    <row r="19" spans="1:27" x14ac:dyDescent="0.35">
      <c r="A19" s="6" t="s">
        <v>165</v>
      </c>
      <c r="B19" s="5"/>
      <c r="C19" s="37">
        <f>+C18+C17</f>
        <v>96.6</v>
      </c>
      <c r="D19" s="37">
        <f>+D18+D17</f>
        <v>108.4</v>
      </c>
      <c r="E19" s="37">
        <f>+E18+E17</f>
        <v>134.9</v>
      </c>
      <c r="F19" s="41"/>
      <c r="G19" s="41"/>
      <c r="H19" s="41"/>
      <c r="I19" s="41"/>
      <c r="J19" s="41"/>
      <c r="K19" s="41"/>
      <c r="L19" s="41"/>
      <c r="M19" s="41"/>
      <c r="N19" s="40"/>
      <c r="O19" s="40"/>
      <c r="P19" s="36">
        <f t="shared" si="5"/>
        <v>-0.10885608856088569</v>
      </c>
      <c r="Q19" s="36">
        <f t="shared" si="5"/>
        <v>-0.19644180874722017</v>
      </c>
      <c r="R19" s="36"/>
      <c r="S19" s="36"/>
      <c r="T19" s="36"/>
      <c r="U19" s="36"/>
      <c r="V19" s="36"/>
      <c r="W19" s="36"/>
      <c r="X19" s="36"/>
      <c r="Y19" s="36"/>
      <c r="Z19" s="36"/>
      <c r="AA19" s="36"/>
    </row>
    <row r="20" spans="1:27" x14ac:dyDescent="0.35">
      <c r="A20" s="6" t="s">
        <v>166</v>
      </c>
      <c r="B20" s="5"/>
      <c r="C20" s="37">
        <v>9.8000000000000007</v>
      </c>
      <c r="D20" s="37">
        <v>0</v>
      </c>
      <c r="E20" s="37">
        <v>3</v>
      </c>
      <c r="F20" s="41"/>
      <c r="G20" s="41"/>
      <c r="H20" s="41"/>
      <c r="I20" s="41"/>
      <c r="J20" s="41"/>
      <c r="K20" s="41"/>
      <c r="L20" s="41"/>
      <c r="M20" s="41"/>
      <c r="N20" s="40"/>
      <c r="O20" s="40"/>
      <c r="P20" s="36" t="e">
        <f t="shared" si="5"/>
        <v>#DIV/0!</v>
      </c>
      <c r="Q20" s="36">
        <f t="shared" si="5"/>
        <v>-1</v>
      </c>
      <c r="R20" s="36"/>
      <c r="S20" s="36"/>
      <c r="T20" s="36"/>
      <c r="U20" s="36"/>
      <c r="V20" s="36"/>
      <c r="W20" s="36"/>
      <c r="X20" s="36"/>
      <c r="Y20" s="36"/>
      <c r="Z20" s="36"/>
      <c r="AA20" s="36"/>
    </row>
    <row r="21" spans="1:27" x14ac:dyDescent="0.35">
      <c r="A21" s="6"/>
      <c r="B21" s="5"/>
      <c r="C21" s="37">
        <f>+C20+C19</f>
        <v>106.39999999999999</v>
      </c>
      <c r="D21" s="37">
        <f>+D20+D19</f>
        <v>108.4</v>
      </c>
      <c r="E21" s="37">
        <f>+E20+E19</f>
        <v>137.9</v>
      </c>
      <c r="F21" s="41"/>
      <c r="G21" s="41"/>
      <c r="H21" s="41"/>
      <c r="I21" s="41"/>
      <c r="J21" s="41"/>
      <c r="K21" s="41"/>
      <c r="L21" s="41"/>
      <c r="M21" s="41"/>
      <c r="N21" s="40"/>
      <c r="O21" s="40"/>
      <c r="P21" s="36">
        <f t="shared" si="5"/>
        <v>-1.8450184501845102E-2</v>
      </c>
      <c r="Q21" s="36">
        <f t="shared" si="5"/>
        <v>-0.21392313270485863</v>
      </c>
      <c r="R21" s="36"/>
      <c r="S21" s="36"/>
      <c r="T21" s="36"/>
      <c r="U21" s="36"/>
      <c r="V21" s="36"/>
      <c r="W21" s="36"/>
      <c r="X21" s="36"/>
      <c r="Y21" s="36"/>
      <c r="Z21" s="36"/>
      <c r="AA21" s="36"/>
    </row>
    <row r="22" spans="1:27" x14ac:dyDescent="0.35">
      <c r="A22" s="5"/>
      <c r="B22" s="5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0"/>
      <c r="O22" s="40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</row>
    <row r="23" spans="1:27" x14ac:dyDescent="0.35">
      <c r="A23" s="46" t="s">
        <v>148</v>
      </c>
      <c r="B23" s="46"/>
      <c r="C23" s="169"/>
      <c r="D23" s="162"/>
      <c r="E23" s="153"/>
      <c r="F23" s="141"/>
      <c r="G23" s="124"/>
      <c r="H23" s="99"/>
      <c r="I23" s="107"/>
      <c r="J23" s="63"/>
      <c r="K23" s="44"/>
      <c r="L23" s="44"/>
      <c r="M23" s="44"/>
      <c r="N23" s="33"/>
      <c r="O23" s="33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</row>
    <row r="24" spans="1:27" x14ac:dyDescent="0.35">
      <c r="A24" s="46"/>
      <c r="B24" s="46"/>
      <c r="C24" s="169"/>
      <c r="D24" s="162"/>
      <c r="E24" s="153"/>
      <c r="F24" s="141"/>
      <c r="G24" s="124"/>
      <c r="H24" s="99"/>
      <c r="I24" s="71"/>
      <c r="J24" s="63"/>
      <c r="K24" s="44"/>
      <c r="L24" s="44"/>
      <c r="M24" s="44"/>
      <c r="N24" s="33"/>
      <c r="O24" s="33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</row>
    <row r="25" spans="1:27" x14ac:dyDescent="0.35">
      <c r="A25" s="6" t="s">
        <v>44</v>
      </c>
      <c r="B25" s="6"/>
      <c r="C25" s="35">
        <v>117628</v>
      </c>
      <c r="D25" s="35">
        <v>115432</v>
      </c>
      <c r="E25" s="35">
        <v>113094</v>
      </c>
      <c r="F25" s="35">
        <v>110489</v>
      </c>
      <c r="G25" s="35">
        <v>108270</v>
      </c>
      <c r="H25" s="35">
        <v>105918</v>
      </c>
      <c r="I25" s="35">
        <v>102908</v>
      </c>
      <c r="J25" s="35">
        <v>161752</v>
      </c>
      <c r="K25" s="35">
        <v>158315</v>
      </c>
      <c r="L25" s="35">
        <v>155863</v>
      </c>
      <c r="M25" s="35">
        <v>153576</v>
      </c>
      <c r="N25" s="35">
        <v>151095</v>
      </c>
      <c r="O25" s="35">
        <v>150827</v>
      </c>
      <c r="P25" s="36">
        <f t="shared" ref="P25:Y25" si="6">+C25/D25-1</f>
        <v>1.9024187400374259E-2</v>
      </c>
      <c r="Q25" s="36">
        <f t="shared" si="6"/>
        <v>2.0673068420959506E-2</v>
      </c>
      <c r="R25" s="36">
        <f t="shared" si="6"/>
        <v>2.3577007665921412E-2</v>
      </c>
      <c r="S25" s="36">
        <f t="shared" si="6"/>
        <v>2.049505864967216E-2</v>
      </c>
      <c r="T25" s="36">
        <f t="shared" si="6"/>
        <v>2.2205857361355053E-2</v>
      </c>
      <c r="U25" s="36">
        <f t="shared" si="6"/>
        <v>2.9249426672367518E-2</v>
      </c>
      <c r="V25" s="36">
        <f t="shared" si="6"/>
        <v>-0.36379148325832134</v>
      </c>
      <c r="W25" s="36">
        <f t="shared" si="6"/>
        <v>2.1709882196885966E-2</v>
      </c>
      <c r="X25" s="36">
        <f t="shared" si="6"/>
        <v>1.5731764434150586E-2</v>
      </c>
      <c r="Y25" s="36">
        <f t="shared" si="6"/>
        <v>1.4891649736938017E-2</v>
      </c>
      <c r="Z25" s="36">
        <v>1.642013302888911E-2</v>
      </c>
      <c r="AA25" s="36">
        <v>1.7768701890245116E-3</v>
      </c>
    </row>
    <row r="26" spans="1:27" x14ac:dyDescent="0.35">
      <c r="A26" s="6" t="s">
        <v>113</v>
      </c>
      <c r="B26" s="6"/>
      <c r="C26" s="35">
        <v>1731</v>
      </c>
      <c r="D26" s="35">
        <v>2027</v>
      </c>
      <c r="E26" s="35">
        <v>1863</v>
      </c>
      <c r="F26" s="35">
        <v>1669</v>
      </c>
      <c r="G26" s="35">
        <v>1656</v>
      </c>
      <c r="H26" s="35">
        <v>1907</v>
      </c>
      <c r="I26" s="35">
        <v>1538</v>
      </c>
      <c r="J26" s="35">
        <v>1550</v>
      </c>
      <c r="K26" s="35">
        <v>1499</v>
      </c>
      <c r="L26" s="35">
        <v>1233</v>
      </c>
      <c r="M26" s="35"/>
      <c r="N26" s="35"/>
      <c r="O26" s="35"/>
      <c r="P26" s="36">
        <f t="shared" ref="P26:X29" si="7">+C26/D26-1</f>
        <v>-0.14602861371484954</v>
      </c>
      <c r="Q26" s="36">
        <f t="shared" si="7"/>
        <v>8.8030059044551745E-2</v>
      </c>
      <c r="R26" s="36">
        <f t="shared" si="7"/>
        <v>0.11623726782504495</v>
      </c>
      <c r="S26" s="36">
        <f t="shared" si="7"/>
        <v>7.8502415458936436E-3</v>
      </c>
      <c r="T26" s="36">
        <f t="shared" si="7"/>
        <v>-0.13162034609334028</v>
      </c>
      <c r="U26" s="36">
        <f t="shared" si="7"/>
        <v>0.23992197659297787</v>
      </c>
      <c r="V26" s="36">
        <f t="shared" si="7"/>
        <v>-7.7419354838709209E-3</v>
      </c>
      <c r="W26" s="36">
        <f t="shared" si="7"/>
        <v>3.4022681787858611E-2</v>
      </c>
      <c r="X26" s="36">
        <f t="shared" si="7"/>
        <v>0.21573398215733985</v>
      </c>
      <c r="Y26" s="36"/>
      <c r="Z26" s="36"/>
      <c r="AA26" s="36"/>
    </row>
    <row r="27" spans="1:27" x14ac:dyDescent="0.35">
      <c r="A27" s="6" t="s">
        <v>45</v>
      </c>
      <c r="B27" s="6"/>
      <c r="C27" s="35">
        <v>1156</v>
      </c>
      <c r="D27" s="35">
        <v>1472</v>
      </c>
      <c r="E27" s="35">
        <v>1452</v>
      </c>
      <c r="F27" s="35">
        <v>1260</v>
      </c>
      <c r="G27" s="35">
        <v>1600</v>
      </c>
      <c r="H27" s="35">
        <v>1596</v>
      </c>
      <c r="I27" s="35">
        <v>1343</v>
      </c>
      <c r="J27" s="35">
        <v>1552</v>
      </c>
      <c r="K27" s="26">
        <v>1363</v>
      </c>
      <c r="L27" s="26">
        <v>1214</v>
      </c>
      <c r="M27" s="26">
        <v>1068</v>
      </c>
      <c r="N27" s="26">
        <v>1408</v>
      </c>
      <c r="O27" s="26">
        <v>1311</v>
      </c>
      <c r="P27" s="36">
        <f t="shared" si="7"/>
        <v>-0.21467391304347827</v>
      </c>
      <c r="Q27" s="36">
        <f t="shared" si="7"/>
        <v>1.377410468319562E-2</v>
      </c>
      <c r="R27" s="36">
        <f t="shared" si="7"/>
        <v>0.15238095238095228</v>
      </c>
      <c r="S27" s="36">
        <f t="shared" si="7"/>
        <v>-0.21250000000000002</v>
      </c>
      <c r="T27" s="36">
        <f t="shared" si="7"/>
        <v>2.5062656641603454E-3</v>
      </c>
      <c r="U27" s="36">
        <f t="shared" si="7"/>
        <v>0.18838421444527187</v>
      </c>
      <c r="V27" s="36">
        <f t="shared" si="7"/>
        <v>-0.13466494845360821</v>
      </c>
      <c r="W27" s="36">
        <f t="shared" si="7"/>
        <v>0.13866471019809246</v>
      </c>
      <c r="X27" s="36">
        <f t="shared" si="7"/>
        <v>0.1227347611202636</v>
      </c>
      <c r="Y27" s="36">
        <f>+L27/M27-1</f>
        <v>0.13670411985018727</v>
      </c>
      <c r="Z27" s="36">
        <v>-0.24147727272727273</v>
      </c>
      <c r="AA27" s="36">
        <v>7.3989321128909227E-2</v>
      </c>
    </row>
    <row r="28" spans="1:27" x14ac:dyDescent="0.35">
      <c r="A28" s="6" t="s">
        <v>3</v>
      </c>
      <c r="B28" s="6"/>
      <c r="C28" s="37">
        <v>7</v>
      </c>
      <c r="D28" s="37">
        <v>7.6</v>
      </c>
      <c r="E28" s="37">
        <v>7.9</v>
      </c>
      <c r="F28" s="37">
        <v>7.7</v>
      </c>
      <c r="G28" s="37">
        <v>7.7</v>
      </c>
      <c r="H28" s="37">
        <v>7.6</v>
      </c>
      <c r="I28" s="37">
        <v>7.6</v>
      </c>
      <c r="J28" s="37">
        <v>12.1</v>
      </c>
      <c r="K28" s="37">
        <v>11.6</v>
      </c>
      <c r="L28" s="33">
        <v>11.7</v>
      </c>
      <c r="M28" s="33">
        <v>11.7</v>
      </c>
      <c r="N28" s="33">
        <v>11.5</v>
      </c>
      <c r="O28" s="37">
        <v>11.4</v>
      </c>
      <c r="P28" s="36">
        <f t="shared" si="7"/>
        <v>-7.8947368421052544E-2</v>
      </c>
      <c r="Q28" s="36">
        <f t="shared" si="7"/>
        <v>-3.7974683544303889E-2</v>
      </c>
      <c r="R28" s="36">
        <f t="shared" si="7"/>
        <v>2.5974025974025983E-2</v>
      </c>
      <c r="S28" s="36">
        <f t="shared" si="7"/>
        <v>0</v>
      </c>
      <c r="T28" s="36">
        <f t="shared" si="7"/>
        <v>1.3157894736842257E-2</v>
      </c>
      <c r="U28" s="36">
        <f t="shared" si="7"/>
        <v>0</v>
      </c>
      <c r="V28" s="36">
        <f t="shared" si="7"/>
        <v>-0.37190082644628097</v>
      </c>
      <c r="W28" s="36">
        <f t="shared" si="7"/>
        <v>4.31034482758621E-2</v>
      </c>
      <c r="X28" s="36">
        <f t="shared" si="7"/>
        <v>-8.5470085470085166E-3</v>
      </c>
      <c r="Y28" s="36">
        <f>+L28/M28-1</f>
        <v>0</v>
      </c>
      <c r="Z28" s="36">
        <v>1.7391304347826025E-2</v>
      </c>
      <c r="AA28" s="36">
        <v>8.7719298245613718E-3</v>
      </c>
    </row>
    <row r="29" spans="1:27" x14ac:dyDescent="0.35">
      <c r="A29" s="6" t="s">
        <v>8</v>
      </c>
      <c r="B29" s="6"/>
      <c r="C29" s="37" t="s">
        <v>7</v>
      </c>
      <c r="D29" s="37" t="s">
        <v>7</v>
      </c>
      <c r="E29" s="37" t="s">
        <v>7</v>
      </c>
      <c r="F29" s="37" t="s">
        <v>7</v>
      </c>
      <c r="G29" s="37" t="s">
        <v>7</v>
      </c>
      <c r="H29" s="37" t="s">
        <v>7</v>
      </c>
      <c r="I29" s="37">
        <v>55.7</v>
      </c>
      <c r="J29" s="37">
        <v>58</v>
      </c>
      <c r="K29" s="37">
        <v>59.3</v>
      </c>
      <c r="L29" s="37">
        <v>58.8</v>
      </c>
      <c r="M29" s="37">
        <v>65</v>
      </c>
      <c r="N29" s="42">
        <v>65.099999999999994</v>
      </c>
      <c r="O29" s="33">
        <v>52.8</v>
      </c>
      <c r="P29" s="36"/>
      <c r="Q29" s="36"/>
      <c r="R29" s="36"/>
      <c r="S29" s="36"/>
      <c r="T29" s="36"/>
      <c r="U29" s="36"/>
      <c r="V29" s="36">
        <f t="shared" si="7"/>
        <v>-3.9655172413793016E-2</v>
      </c>
      <c r="W29" s="36">
        <f t="shared" si="7"/>
        <v>-2.1922428330522714E-2</v>
      </c>
      <c r="X29" s="36">
        <f t="shared" si="7"/>
        <v>8.5034013605442826E-3</v>
      </c>
      <c r="Y29" s="36">
        <f>+L29/M29-1</f>
        <v>-9.5384615384615401E-2</v>
      </c>
      <c r="Z29" s="36">
        <v>-1.5360983102917715E-3</v>
      </c>
      <c r="AA29" s="36">
        <v>0.23295454545454541</v>
      </c>
    </row>
    <row r="30" spans="1:27" x14ac:dyDescent="0.35">
      <c r="A30" s="7"/>
      <c r="B30" s="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</row>
    <row r="31" spans="1:27" x14ac:dyDescent="0.35">
      <c r="A31" s="46" t="s">
        <v>149</v>
      </c>
      <c r="B31" s="46"/>
      <c r="C31" s="169"/>
      <c r="D31" s="162"/>
      <c r="E31" s="153"/>
      <c r="F31" s="141"/>
      <c r="G31" s="124"/>
      <c r="H31" s="99"/>
      <c r="I31" s="71"/>
      <c r="J31" s="63"/>
      <c r="K31" s="44"/>
      <c r="L31" s="44"/>
      <c r="M31" s="44"/>
      <c r="N31" s="44"/>
      <c r="O31" s="44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</row>
    <row r="32" spans="1:27" x14ac:dyDescent="0.35">
      <c r="A32" s="46"/>
      <c r="B32" s="46"/>
      <c r="C32" s="169"/>
      <c r="D32" s="162"/>
      <c r="E32" s="153"/>
      <c r="F32" s="141"/>
      <c r="G32" s="124"/>
      <c r="H32" s="99"/>
      <c r="I32" s="71"/>
      <c r="J32" s="63"/>
      <c r="K32" s="44"/>
      <c r="L32" s="44"/>
      <c r="M32" s="44"/>
      <c r="N32" s="44"/>
      <c r="O32" s="44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</row>
    <row r="33" spans="1:27" x14ac:dyDescent="0.35">
      <c r="A33" s="6" t="s">
        <v>9</v>
      </c>
      <c r="B33" s="6"/>
      <c r="C33" s="37">
        <v>2.9</v>
      </c>
      <c r="D33" s="37">
        <v>5</v>
      </c>
      <c r="E33" s="37">
        <v>7.9</v>
      </c>
      <c r="F33" s="37">
        <v>8.6999999999999993</v>
      </c>
      <c r="G33" s="37">
        <v>9.6</v>
      </c>
      <c r="H33" s="37">
        <v>9.3000000000000007</v>
      </c>
      <c r="I33" s="37">
        <v>9.1</v>
      </c>
      <c r="J33" s="37">
        <v>12.5</v>
      </c>
      <c r="K33" s="37">
        <v>13</v>
      </c>
      <c r="L33" s="33">
        <f>9.2+4.7</f>
        <v>13.899999999999999</v>
      </c>
      <c r="M33" s="33">
        <v>14.3</v>
      </c>
      <c r="N33" s="33">
        <v>14.1</v>
      </c>
      <c r="O33" s="37">
        <v>16.5</v>
      </c>
      <c r="P33" s="36">
        <f t="shared" ref="P33:Y37" si="8">+C33/D33-1</f>
        <v>-0.42000000000000004</v>
      </c>
      <c r="Q33" s="36">
        <f t="shared" si="8"/>
        <v>-0.36708860759493678</v>
      </c>
      <c r="R33" s="36">
        <f t="shared" si="8"/>
        <v>-9.1954022988505635E-2</v>
      </c>
      <c r="S33" s="36">
        <f t="shared" si="8"/>
        <v>-9.375E-2</v>
      </c>
      <c r="T33" s="36">
        <f t="shared" si="8"/>
        <v>3.2258064516129004E-2</v>
      </c>
      <c r="U33" s="36">
        <f t="shared" si="8"/>
        <v>2.1978021978022122E-2</v>
      </c>
      <c r="V33" s="36">
        <f t="shared" si="8"/>
        <v>-0.27200000000000002</v>
      </c>
      <c r="W33" s="36">
        <f t="shared" si="8"/>
        <v>-3.8461538461538436E-2</v>
      </c>
      <c r="X33" s="36">
        <f t="shared" si="8"/>
        <v>-6.4748201438848851E-2</v>
      </c>
      <c r="Y33" s="36">
        <f t="shared" si="8"/>
        <v>-2.7972027972028135E-2</v>
      </c>
      <c r="Z33" s="36">
        <v>1.4184397163120643E-2</v>
      </c>
      <c r="AA33" s="36">
        <v>-0.14545454545454548</v>
      </c>
    </row>
    <row r="34" spans="1:27" x14ac:dyDescent="0.35">
      <c r="A34" s="6" t="s">
        <v>10</v>
      </c>
      <c r="B34" s="6"/>
      <c r="C34" s="35"/>
      <c r="D34" s="35"/>
      <c r="E34" s="35">
        <v>39401</v>
      </c>
      <c r="F34" s="35">
        <v>44020</v>
      </c>
      <c r="G34" s="35">
        <v>40752</v>
      </c>
      <c r="H34" s="35">
        <v>38557</v>
      </c>
      <c r="I34" s="35">
        <v>41120</v>
      </c>
      <c r="J34" s="35">
        <v>37580</v>
      </c>
      <c r="K34" s="35">
        <v>36659</v>
      </c>
      <c r="L34" s="35">
        <v>39000</v>
      </c>
      <c r="M34" s="35">
        <v>41850</v>
      </c>
      <c r="N34" s="35">
        <v>42535</v>
      </c>
      <c r="O34" s="26">
        <v>37191</v>
      </c>
      <c r="P34" s="36" t="e">
        <f t="shared" si="8"/>
        <v>#DIV/0!</v>
      </c>
      <c r="Q34" s="36">
        <f t="shared" si="8"/>
        <v>-1</v>
      </c>
      <c r="R34" s="36">
        <f t="shared" si="8"/>
        <v>-0.1049295774647887</v>
      </c>
      <c r="S34" s="36">
        <f t="shared" si="8"/>
        <v>8.0192383195916817E-2</v>
      </c>
      <c r="T34" s="36">
        <f t="shared" si="8"/>
        <v>5.6928702959255117E-2</v>
      </c>
      <c r="U34" s="36">
        <f t="shared" si="8"/>
        <v>-6.2329766536964981E-2</v>
      </c>
      <c r="V34" s="36">
        <f t="shared" si="8"/>
        <v>9.4199042043640269E-2</v>
      </c>
      <c r="W34" s="36">
        <f t="shared" si="8"/>
        <v>2.5123434900024444E-2</v>
      </c>
      <c r="X34" s="36">
        <f t="shared" si="8"/>
        <v>-6.0025641025641008E-2</v>
      </c>
      <c r="Y34" s="36">
        <f t="shared" si="8"/>
        <v>-6.8100358422939045E-2</v>
      </c>
      <c r="Z34" s="36">
        <v>-1.6104384624426944E-2</v>
      </c>
      <c r="AA34" s="36">
        <v>0.14369067785216855</v>
      </c>
    </row>
    <row r="35" spans="1:27" x14ac:dyDescent="0.35">
      <c r="A35" s="6" t="s">
        <v>175</v>
      </c>
      <c r="B35" s="6"/>
      <c r="C35" s="35">
        <v>25240</v>
      </c>
      <c r="D35" s="35">
        <v>23764</v>
      </c>
      <c r="E35" s="35">
        <v>24124</v>
      </c>
      <c r="F35" s="35"/>
      <c r="G35" s="35"/>
      <c r="H35" s="35"/>
      <c r="I35" s="35"/>
      <c r="J35" s="35"/>
      <c r="K35" s="35"/>
      <c r="L35" s="35"/>
      <c r="M35" s="35"/>
      <c r="N35" s="35"/>
      <c r="O35" s="26"/>
      <c r="P35" s="36">
        <f t="shared" si="8"/>
        <v>6.2110755765022674E-2</v>
      </c>
      <c r="Q35" s="36">
        <f t="shared" si="8"/>
        <v>-1.4922898358481151E-2</v>
      </c>
      <c r="R35" s="36"/>
      <c r="S35" s="36"/>
      <c r="T35" s="36"/>
      <c r="U35" s="36"/>
      <c r="V35" s="36"/>
      <c r="W35" s="36"/>
      <c r="X35" s="36"/>
      <c r="Y35" s="36"/>
      <c r="Z35" s="36"/>
      <c r="AA35" s="36"/>
    </row>
    <row r="36" spans="1:27" x14ac:dyDescent="0.35">
      <c r="A36" s="6" t="s">
        <v>86</v>
      </c>
      <c r="B36" s="6"/>
      <c r="C36" s="35">
        <v>356098</v>
      </c>
      <c r="D36" s="35">
        <v>375271</v>
      </c>
      <c r="E36" s="35">
        <v>364304</v>
      </c>
      <c r="F36" s="35">
        <v>358208</v>
      </c>
      <c r="G36" s="35">
        <v>351962</v>
      </c>
      <c r="H36" s="35">
        <v>319685</v>
      </c>
      <c r="I36" s="35">
        <v>302109</v>
      </c>
      <c r="J36" s="35">
        <v>265662</v>
      </c>
      <c r="K36" s="35">
        <v>228794</v>
      </c>
      <c r="L36" s="35">
        <v>202827</v>
      </c>
      <c r="M36" s="35">
        <v>157788</v>
      </c>
      <c r="N36" s="35"/>
      <c r="O36" s="26"/>
      <c r="P36" s="36">
        <f t="shared" si="8"/>
        <v>-5.1091078180834693E-2</v>
      </c>
      <c r="Q36" s="36">
        <f t="shared" si="8"/>
        <v>3.0103979094382671E-2</v>
      </c>
      <c r="R36" s="36">
        <f t="shared" si="8"/>
        <v>1.701804538145435E-2</v>
      </c>
      <c r="S36" s="36">
        <f t="shared" si="8"/>
        <v>1.7746233968439773E-2</v>
      </c>
      <c r="T36" s="36">
        <f t="shared" si="8"/>
        <v>0.10096501243411482</v>
      </c>
      <c r="U36" s="36">
        <f t="shared" si="8"/>
        <v>5.8177677593186594E-2</v>
      </c>
      <c r="V36" s="36">
        <f t="shared" si="8"/>
        <v>0.13719312509880988</v>
      </c>
      <c r="W36" s="36">
        <f t="shared" si="8"/>
        <v>0.1611405893511193</v>
      </c>
      <c r="X36" s="36">
        <f t="shared" si="8"/>
        <v>0.12802536151498578</v>
      </c>
      <c r="Y36" s="36">
        <f t="shared" si="8"/>
        <v>0.28543995741121009</v>
      </c>
      <c r="Z36" s="36"/>
      <c r="AA36" s="36"/>
    </row>
    <row r="37" spans="1:27" x14ac:dyDescent="0.35">
      <c r="A37" s="6" t="s">
        <v>145</v>
      </c>
      <c r="B37" s="6"/>
      <c r="C37" s="35"/>
      <c r="D37" s="35"/>
      <c r="E37" s="35">
        <v>71549</v>
      </c>
      <c r="F37" s="35">
        <v>81718</v>
      </c>
      <c r="G37" s="35">
        <v>89147</v>
      </c>
      <c r="H37" s="35">
        <v>77688</v>
      </c>
      <c r="I37" s="35">
        <v>86868</v>
      </c>
      <c r="J37" s="35">
        <v>99628</v>
      </c>
      <c r="K37" s="35">
        <v>84528</v>
      </c>
      <c r="L37" s="35">
        <v>73369</v>
      </c>
      <c r="M37" s="35">
        <v>61126</v>
      </c>
      <c r="N37" s="35">
        <v>72296</v>
      </c>
      <c r="O37" s="35">
        <v>54515</v>
      </c>
      <c r="P37" s="36" t="e">
        <f t="shared" si="8"/>
        <v>#DIV/0!</v>
      </c>
      <c r="Q37" s="36">
        <f t="shared" si="8"/>
        <v>-1</v>
      </c>
      <c r="R37" s="36">
        <f t="shared" si="8"/>
        <v>-0.12444014782544854</v>
      </c>
      <c r="S37" s="36">
        <f t="shared" si="8"/>
        <v>-8.3334268118949617E-2</v>
      </c>
      <c r="T37" s="36">
        <f t="shared" si="8"/>
        <v>0.14750025744001638</v>
      </c>
      <c r="U37" s="36">
        <f t="shared" si="8"/>
        <v>-0.10567757977621217</v>
      </c>
      <c r="V37" s="36">
        <f t="shared" si="8"/>
        <v>-0.12807644437306787</v>
      </c>
      <c r="W37" s="36">
        <f t="shared" si="8"/>
        <v>0.1786390308536816</v>
      </c>
      <c r="X37" s="36">
        <f t="shared" si="8"/>
        <v>0.15209420872575619</v>
      </c>
      <c r="Y37" s="36">
        <f t="shared" si="8"/>
        <v>0.20029120177992987</v>
      </c>
      <c r="Z37" s="36">
        <v>-0.15450370698240568</v>
      </c>
      <c r="AA37" s="36">
        <v>0.32616710996973308</v>
      </c>
    </row>
    <row r="38" spans="1:27" ht="27" x14ac:dyDescent="0.35">
      <c r="A38" s="6" t="s">
        <v>144</v>
      </c>
      <c r="B38" s="6"/>
      <c r="C38" s="35">
        <v>54489</v>
      </c>
      <c r="D38" s="35">
        <v>55239</v>
      </c>
      <c r="E38" s="35">
        <v>56761</v>
      </c>
      <c r="F38" s="35">
        <v>58437</v>
      </c>
      <c r="G38" s="35"/>
      <c r="H38" s="35"/>
      <c r="I38" s="35"/>
      <c r="J38" s="35"/>
      <c r="K38" s="35"/>
      <c r="L38" s="35"/>
      <c r="M38" s="35"/>
      <c r="N38" s="35"/>
      <c r="O38" s="35"/>
      <c r="P38" s="36">
        <f>+C38/D38-1</f>
        <v>-1.3577363819040844E-2</v>
      </c>
      <c r="Q38" s="36">
        <f>+D38/E38-1</f>
        <v>-2.6814185796585677E-2</v>
      </c>
      <c r="R38" s="36">
        <f>+E38/F38-1</f>
        <v>-2.8680459298047523E-2</v>
      </c>
      <c r="S38" s="36"/>
      <c r="T38" s="36"/>
      <c r="U38" s="36"/>
      <c r="V38" s="36"/>
      <c r="W38" s="36"/>
      <c r="X38" s="36"/>
      <c r="Y38" s="36"/>
      <c r="Z38" s="36"/>
      <c r="AA38" s="36"/>
    </row>
    <row r="39" spans="1:27" x14ac:dyDescent="0.35">
      <c r="A39" s="7"/>
      <c r="B39" s="7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</row>
    <row r="40" spans="1:27" x14ac:dyDescent="0.35">
      <c r="A40" s="155" t="s">
        <v>150</v>
      </c>
      <c r="B40" s="46"/>
      <c r="C40" s="169"/>
      <c r="D40" s="162"/>
      <c r="E40" s="153"/>
      <c r="F40" s="141"/>
      <c r="G40" s="124"/>
      <c r="H40" s="99"/>
      <c r="I40" s="71"/>
      <c r="J40" s="63"/>
      <c r="K40" s="44"/>
      <c r="L40" s="44"/>
      <c r="M40" s="44"/>
      <c r="N40" s="155"/>
      <c r="O40" s="155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</row>
    <row r="41" spans="1:27" x14ac:dyDescent="0.35">
      <c r="A41" s="155"/>
      <c r="B41" s="46"/>
      <c r="C41" s="169"/>
      <c r="D41" s="162"/>
      <c r="E41" s="153"/>
      <c r="F41" s="141"/>
      <c r="G41" s="124"/>
      <c r="H41" s="99"/>
      <c r="I41" s="71"/>
      <c r="J41" s="63"/>
      <c r="K41" s="44"/>
      <c r="L41" s="44"/>
      <c r="M41" s="44"/>
      <c r="N41" s="155"/>
      <c r="O41" s="155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</row>
    <row r="42" spans="1:27" x14ac:dyDescent="0.35">
      <c r="A42" s="6" t="s">
        <v>146</v>
      </c>
      <c r="B42" s="6"/>
      <c r="C42" s="35">
        <v>1925478</v>
      </c>
      <c r="D42" s="35">
        <v>1783857</v>
      </c>
      <c r="E42" s="35">
        <v>1642635</v>
      </c>
      <c r="F42" s="35">
        <v>1480851</v>
      </c>
      <c r="G42" s="35">
        <v>1333208</v>
      </c>
      <c r="H42" s="35">
        <v>1203482</v>
      </c>
      <c r="I42" s="35">
        <v>1044613</v>
      </c>
      <c r="J42" s="35">
        <v>886058</v>
      </c>
      <c r="K42" s="35">
        <v>597596</v>
      </c>
      <c r="L42" s="35">
        <v>438419</v>
      </c>
      <c r="M42" s="35">
        <v>316531</v>
      </c>
      <c r="N42" s="35">
        <v>179494</v>
      </c>
      <c r="O42" s="35">
        <v>79020</v>
      </c>
      <c r="P42" s="36">
        <f t="shared" ref="P42:Y42" si="9">+C42/D42-1</f>
        <v>7.9390332296815247E-2</v>
      </c>
      <c r="Q42" s="36">
        <f t="shared" si="9"/>
        <v>8.5972842414778761E-2</v>
      </c>
      <c r="R42" s="36">
        <f t="shared" si="9"/>
        <v>0.10925069436425416</v>
      </c>
      <c r="S42" s="36">
        <f t="shared" si="9"/>
        <v>0.11074265981002207</v>
      </c>
      <c r="T42" s="36">
        <f t="shared" si="9"/>
        <v>0.10779222289988555</v>
      </c>
      <c r="U42" s="36">
        <f t="shared" si="9"/>
        <v>0.15208407324052065</v>
      </c>
      <c r="V42" s="36">
        <f t="shared" si="9"/>
        <v>0.17894426775673833</v>
      </c>
      <c r="W42" s="36">
        <f t="shared" si="9"/>
        <v>0.48270403416354868</v>
      </c>
      <c r="X42" s="36">
        <f t="shared" si="9"/>
        <v>0.36307048736482672</v>
      </c>
      <c r="Y42" s="36">
        <f t="shared" si="9"/>
        <v>0.385074447684429</v>
      </c>
      <c r="Z42" s="36">
        <v>0.7634628455547261</v>
      </c>
      <c r="AA42" s="36">
        <v>1.2715008858516832</v>
      </c>
    </row>
    <row r="43" spans="1:27" x14ac:dyDescent="0.35"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43"/>
    </row>
    <row r="44" spans="1:27" x14ac:dyDescent="0.35">
      <c r="A44" s="3" t="s">
        <v>5</v>
      </c>
      <c r="L44" s="3"/>
      <c r="M44" s="3"/>
      <c r="AA44" s="50"/>
    </row>
    <row r="45" spans="1:27" x14ac:dyDescent="0.35">
      <c r="A45" s="1" t="s">
        <v>46</v>
      </c>
      <c r="L45" s="1"/>
      <c r="M45" s="1"/>
    </row>
    <row r="46" spans="1:27" x14ac:dyDescent="0.35">
      <c r="A46" s="2" t="s">
        <v>75</v>
      </c>
      <c r="L46" s="1"/>
      <c r="M46" s="1"/>
    </row>
    <row r="47" spans="1:27" x14ac:dyDescent="0.35">
      <c r="A47" s="1" t="s">
        <v>47</v>
      </c>
      <c r="L47" s="1"/>
      <c r="M47" s="1"/>
    </row>
    <row r="48" spans="1:27" x14ac:dyDescent="0.35">
      <c r="A48" s="1" t="s">
        <v>48</v>
      </c>
      <c r="L48" s="1"/>
      <c r="M48" s="1"/>
    </row>
    <row r="49" spans="1:13" x14ac:dyDescent="0.35">
      <c r="A49" s="2" t="s">
        <v>49</v>
      </c>
      <c r="L49" s="2"/>
      <c r="M49" s="2"/>
    </row>
    <row r="50" spans="1:13" x14ac:dyDescent="0.35">
      <c r="A50" s="2" t="s">
        <v>50</v>
      </c>
      <c r="L50" s="2"/>
      <c r="M50" s="2"/>
    </row>
    <row r="51" spans="1:13" x14ac:dyDescent="0.35">
      <c r="A51" s="2" t="s">
        <v>51</v>
      </c>
      <c r="L51" s="2"/>
      <c r="M51" s="2"/>
    </row>
    <row r="52" spans="1:13" x14ac:dyDescent="0.35">
      <c r="A52" s="2" t="s">
        <v>89</v>
      </c>
      <c r="L52" s="2"/>
      <c r="M52" s="2"/>
    </row>
    <row r="53" spans="1:13" x14ac:dyDescent="0.35">
      <c r="A53" s="2" t="s">
        <v>90</v>
      </c>
      <c r="L53" s="2"/>
      <c r="M53" s="2"/>
    </row>
    <row r="54" spans="1:13" x14ac:dyDescent="0.35">
      <c r="A54" s="2" t="s">
        <v>91</v>
      </c>
      <c r="L54" s="2"/>
      <c r="M54" s="2"/>
    </row>
    <row r="55" spans="1:13" x14ac:dyDescent="0.35">
      <c r="A55" s="2" t="s">
        <v>93</v>
      </c>
    </row>
    <row r="56" spans="1:13" x14ac:dyDescent="0.35">
      <c r="A56" s="2"/>
    </row>
  </sheetData>
  <mergeCells count="2">
    <mergeCell ref="A1:A3"/>
    <mergeCell ref="E1:AA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57"/>
  <sheetViews>
    <sheetView topLeftCell="A4" workbookViewId="0">
      <selection activeCell="E43" sqref="E43"/>
    </sheetView>
  </sheetViews>
  <sheetFormatPr defaultColWidth="8.90625" defaultRowHeight="14.5" x14ac:dyDescent="0.35"/>
  <cols>
    <col min="1" max="1" width="41.6328125" customWidth="1"/>
    <col min="2" max="2" width="2.453125" customWidth="1"/>
    <col min="3" max="12" width="16.453125" customWidth="1"/>
    <col min="13" max="15" width="16.6328125" customWidth="1"/>
    <col min="16" max="22" width="15.6328125" customWidth="1"/>
    <col min="23" max="23" width="15" customWidth="1"/>
    <col min="24" max="24" width="17.90625" customWidth="1"/>
    <col min="25" max="25" width="17" customWidth="1"/>
    <col min="26" max="27" width="16.6328125" customWidth="1"/>
    <col min="28" max="28" width="1.6328125" customWidth="1"/>
    <col min="29" max="29" width="0" hidden="1" customWidth="1"/>
  </cols>
  <sheetData>
    <row r="1" spans="1:27" ht="11.25" customHeight="1" x14ac:dyDescent="0.35">
      <c r="A1" s="173" t="s">
        <v>4</v>
      </c>
      <c r="B1" s="128"/>
      <c r="C1" s="170"/>
      <c r="D1" s="163"/>
      <c r="E1" s="174" t="s">
        <v>52</v>
      </c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</row>
    <row r="2" spans="1:27" ht="11.25" customHeight="1" x14ac:dyDescent="0.35">
      <c r="A2" s="173"/>
      <c r="B2" s="128"/>
      <c r="C2" s="170"/>
      <c r="D2" s="163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</row>
    <row r="3" spans="1:27" ht="11.25" customHeight="1" x14ac:dyDescent="0.35">
      <c r="A3" s="173"/>
      <c r="B3" s="128"/>
      <c r="C3" s="170"/>
      <c r="D3" s="163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</row>
    <row r="4" spans="1:27" ht="11.25" customHeight="1" x14ac:dyDescent="0.35">
      <c r="A4" s="173"/>
      <c r="B4" s="128"/>
      <c r="C4" s="170"/>
      <c r="D4" s="163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</row>
    <row r="5" spans="1:27" ht="27" x14ac:dyDescent="0.35">
      <c r="A5" s="55"/>
      <c r="B5" s="131"/>
      <c r="C5" s="171">
        <v>2021</v>
      </c>
      <c r="D5" s="164">
        <v>2021</v>
      </c>
      <c r="E5" s="156">
        <v>2020</v>
      </c>
      <c r="F5" s="141">
        <v>2019</v>
      </c>
      <c r="G5" s="129">
        <v>2018</v>
      </c>
      <c r="H5" s="103">
        <v>2017</v>
      </c>
      <c r="I5" s="94">
        <v>2016</v>
      </c>
      <c r="J5" s="61">
        <v>2015</v>
      </c>
      <c r="K5" s="53">
        <v>2014</v>
      </c>
      <c r="L5" s="53">
        <v>2013</v>
      </c>
      <c r="M5" s="53">
        <v>2012</v>
      </c>
      <c r="N5" s="53">
        <v>2011</v>
      </c>
      <c r="O5" s="53">
        <v>2010</v>
      </c>
      <c r="P5" s="171" t="s">
        <v>179</v>
      </c>
      <c r="Q5" s="164" t="s">
        <v>180</v>
      </c>
      <c r="R5" s="156" t="s">
        <v>167</v>
      </c>
      <c r="S5" s="141" t="s">
        <v>133</v>
      </c>
      <c r="T5" s="129" t="s">
        <v>126</v>
      </c>
      <c r="U5" s="103" t="s">
        <v>120</v>
      </c>
      <c r="V5" s="99" t="s">
        <v>118</v>
      </c>
      <c r="W5" s="99" t="s">
        <v>80</v>
      </c>
      <c r="X5" s="53" t="s">
        <v>69</v>
      </c>
      <c r="Y5" s="53" t="s">
        <v>68</v>
      </c>
      <c r="Z5" s="53" t="s">
        <v>53</v>
      </c>
      <c r="AA5" s="53" t="s">
        <v>54</v>
      </c>
    </row>
    <row r="6" spans="1:27" x14ac:dyDescent="0.3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40"/>
      <c r="N6" s="40"/>
      <c r="O6" s="48"/>
      <c r="P6" s="4"/>
      <c r="Q6" s="4"/>
      <c r="R6" s="4"/>
      <c r="S6" s="4"/>
      <c r="T6" s="4"/>
      <c r="U6" s="4"/>
      <c r="V6" s="4"/>
      <c r="W6" s="4"/>
      <c r="X6" s="4"/>
      <c r="Y6" s="4"/>
      <c r="Z6" s="32"/>
      <c r="AA6" s="32"/>
    </row>
    <row r="7" spans="1:27" x14ac:dyDescent="0.35">
      <c r="A7" s="55" t="s">
        <v>0</v>
      </c>
      <c r="B7" s="131"/>
      <c r="C7" s="155"/>
      <c r="D7" s="155"/>
      <c r="E7" s="155"/>
      <c r="F7" s="143"/>
      <c r="G7" s="131"/>
      <c r="H7" s="105"/>
      <c r="I7" s="62"/>
      <c r="J7" s="62"/>
      <c r="K7" s="55"/>
      <c r="L7" s="55"/>
      <c r="M7" s="33"/>
      <c r="N7" s="33"/>
      <c r="O7" s="49"/>
      <c r="P7" s="154"/>
      <c r="Q7" s="154"/>
      <c r="R7" s="154"/>
      <c r="S7" s="142"/>
      <c r="T7" s="130"/>
      <c r="U7" s="104"/>
      <c r="V7" s="100"/>
      <c r="W7" s="64"/>
      <c r="X7" s="54"/>
      <c r="Y7" s="54"/>
      <c r="Z7" s="32"/>
      <c r="AA7" s="32"/>
    </row>
    <row r="8" spans="1:27" x14ac:dyDescent="0.35">
      <c r="A8" s="55"/>
      <c r="B8" s="131"/>
      <c r="C8" s="155"/>
      <c r="D8" s="155"/>
      <c r="E8" s="155"/>
      <c r="F8" s="143"/>
      <c r="G8" s="131"/>
      <c r="H8" s="105"/>
      <c r="I8" s="62"/>
      <c r="J8" s="62"/>
      <c r="K8" s="55"/>
      <c r="L8" s="59"/>
      <c r="M8" s="35"/>
      <c r="N8" s="33"/>
      <c r="O8" s="49"/>
      <c r="P8" s="154"/>
      <c r="Q8" s="154"/>
      <c r="R8" s="154"/>
      <c r="S8" s="142"/>
      <c r="T8" s="130"/>
      <c r="U8" s="104"/>
      <c r="V8" s="100"/>
      <c r="W8" s="64"/>
      <c r="X8" s="54"/>
      <c r="Y8" s="54"/>
      <c r="Z8" s="32"/>
      <c r="AA8" s="32"/>
    </row>
    <row r="9" spans="1:27" x14ac:dyDescent="0.35">
      <c r="A9" s="6" t="s">
        <v>55</v>
      </c>
      <c r="B9" s="6"/>
      <c r="C9" s="35">
        <v>596685</v>
      </c>
      <c r="D9" s="35">
        <v>588018</v>
      </c>
      <c r="E9" s="35">
        <v>578106</v>
      </c>
      <c r="F9" s="35">
        <v>568897</v>
      </c>
      <c r="G9" s="35">
        <v>561233</v>
      </c>
      <c r="H9" s="35">
        <v>553806</v>
      </c>
      <c r="I9" s="35">
        <v>548279</v>
      </c>
      <c r="J9" s="35">
        <v>542826</v>
      </c>
      <c r="K9" s="35">
        <f>542556-4799</f>
        <v>537757</v>
      </c>
      <c r="L9" s="35">
        <f>538386-4426</f>
        <v>533960</v>
      </c>
      <c r="M9" s="35">
        <f>534713-4426</f>
        <v>530287</v>
      </c>
      <c r="N9" s="35">
        <f>531185-4426</f>
        <v>526759</v>
      </c>
      <c r="O9" s="35">
        <f>527096-4426</f>
        <v>522670</v>
      </c>
      <c r="P9" s="36">
        <f t="shared" ref="P9:Y9" si="0">+C9/D9-1</f>
        <v>1.473934471393723E-2</v>
      </c>
      <c r="Q9" s="36">
        <f t="shared" si="0"/>
        <v>1.714564457037282E-2</v>
      </c>
      <c r="R9" s="36">
        <f t="shared" si="0"/>
        <v>1.6187464514666017E-2</v>
      </c>
      <c r="S9" s="36">
        <f t="shared" si="0"/>
        <v>1.3655647476181976E-2</v>
      </c>
      <c r="T9" s="36">
        <f t="shared" si="0"/>
        <v>1.3410833396532373E-2</v>
      </c>
      <c r="U9" s="36">
        <f t="shared" si="0"/>
        <v>1.0080634129703947E-2</v>
      </c>
      <c r="V9" s="36">
        <f t="shared" si="0"/>
        <v>1.0045576298850722E-2</v>
      </c>
      <c r="W9" s="36">
        <f t="shared" si="0"/>
        <v>9.4261906400101569E-3</v>
      </c>
      <c r="X9" s="36">
        <f t="shared" si="0"/>
        <v>7.1110195520263098E-3</v>
      </c>
      <c r="Y9" s="36">
        <f t="shared" si="0"/>
        <v>6.9264379477527172E-3</v>
      </c>
      <c r="Z9" s="11">
        <v>6.6417538145843724E-3</v>
      </c>
      <c r="AA9" s="36">
        <v>7.7576001335620077E-3</v>
      </c>
    </row>
    <row r="10" spans="1:27" x14ac:dyDescent="0.35">
      <c r="A10" s="6" t="s">
        <v>112</v>
      </c>
      <c r="B10" s="6"/>
      <c r="C10" s="35">
        <v>9432</v>
      </c>
      <c r="D10" s="35">
        <v>10990</v>
      </c>
      <c r="E10" s="35">
        <v>9367</v>
      </c>
      <c r="F10" s="35">
        <v>7889</v>
      </c>
      <c r="G10" s="35">
        <v>8421</v>
      </c>
      <c r="H10" s="35">
        <v>6505</v>
      </c>
      <c r="I10" s="35">
        <v>5855</v>
      </c>
      <c r="J10" s="35">
        <v>5626</v>
      </c>
      <c r="K10" s="35"/>
      <c r="L10" s="35"/>
      <c r="M10" s="35"/>
      <c r="N10" s="35"/>
      <c r="O10" s="35"/>
      <c r="P10" s="36">
        <f t="shared" ref="P10:V12" si="1">+C10/D10-1</f>
        <v>-0.14176524112829847</v>
      </c>
      <c r="Q10" s="36">
        <f t="shared" si="1"/>
        <v>0.17326785523646837</v>
      </c>
      <c r="R10" s="36">
        <f t="shared" si="1"/>
        <v>0.18734947395107104</v>
      </c>
      <c r="S10" s="36">
        <f t="shared" si="1"/>
        <v>-6.3175394846217814E-2</v>
      </c>
      <c r="T10" s="36">
        <f t="shared" si="1"/>
        <v>0.29454265949269787</v>
      </c>
      <c r="U10" s="36">
        <f t="shared" si="1"/>
        <v>0.11101622544833467</v>
      </c>
      <c r="V10" s="36">
        <f t="shared" si="1"/>
        <v>4.0703874866690359E-2</v>
      </c>
      <c r="W10" s="36"/>
      <c r="X10" s="36"/>
      <c r="Y10" s="36"/>
      <c r="Z10" s="11"/>
      <c r="AA10" s="36"/>
    </row>
    <row r="11" spans="1:27" x14ac:dyDescent="0.35">
      <c r="A11" s="6" t="s">
        <v>56</v>
      </c>
      <c r="B11" s="6"/>
      <c r="C11" s="35">
        <v>5886</v>
      </c>
      <c r="D11" s="35">
        <v>7958</v>
      </c>
      <c r="E11" s="35">
        <v>6981</v>
      </c>
      <c r="F11" s="35">
        <v>5821</v>
      </c>
      <c r="G11" s="35">
        <v>6133</v>
      </c>
      <c r="H11" s="35">
        <v>3753</v>
      </c>
      <c r="I11" s="35">
        <v>3766</v>
      </c>
      <c r="J11" s="35">
        <v>3672</v>
      </c>
      <c r="K11" s="35">
        <v>3324</v>
      </c>
      <c r="L11" s="35">
        <v>3158</v>
      </c>
      <c r="M11" s="35">
        <v>2106</v>
      </c>
      <c r="N11" s="35">
        <v>2940</v>
      </c>
      <c r="O11" s="35">
        <v>3702</v>
      </c>
      <c r="P11" s="36">
        <f t="shared" si="1"/>
        <v>-0.26036692636340786</v>
      </c>
      <c r="Q11" s="36">
        <f t="shared" si="1"/>
        <v>0.13995129637587733</v>
      </c>
      <c r="R11" s="36">
        <f t="shared" si="1"/>
        <v>0.19927847448891933</v>
      </c>
      <c r="S11" s="36">
        <f t="shared" si="1"/>
        <v>-5.0872330017935785E-2</v>
      </c>
      <c r="T11" s="36">
        <f t="shared" si="1"/>
        <v>0.63415933919531042</v>
      </c>
      <c r="U11" s="36">
        <f t="shared" si="1"/>
        <v>-3.4519383961763017E-3</v>
      </c>
      <c r="V11" s="36">
        <f t="shared" si="1"/>
        <v>2.5599128540304994E-2</v>
      </c>
      <c r="W11" s="36">
        <f t="shared" ref="W11:Y12" si="2">+J11/K11-1</f>
        <v>0.10469314079422376</v>
      </c>
      <c r="X11" s="36">
        <f t="shared" si="2"/>
        <v>5.2564914502849946E-2</v>
      </c>
      <c r="Y11" s="36">
        <f t="shared" si="2"/>
        <v>0.49952516619183296</v>
      </c>
      <c r="Z11" s="11">
        <v>-0.28367346938775512</v>
      </c>
      <c r="AA11" s="36">
        <v>-0.20583468395461912</v>
      </c>
    </row>
    <row r="12" spans="1:27" x14ac:dyDescent="0.35">
      <c r="A12" s="6" t="s">
        <v>6</v>
      </c>
      <c r="B12" s="6"/>
      <c r="C12" s="35">
        <v>6236</v>
      </c>
      <c r="D12" s="35">
        <v>6195</v>
      </c>
      <c r="E12" s="35">
        <v>6296</v>
      </c>
      <c r="F12" s="35">
        <v>6304</v>
      </c>
      <c r="G12" s="35">
        <v>6264</v>
      </c>
      <c r="H12" s="35">
        <v>6219</v>
      </c>
      <c r="I12" s="35">
        <v>6273</v>
      </c>
      <c r="J12" s="35">
        <v>6266</v>
      </c>
      <c r="K12" s="35">
        <v>6143</v>
      </c>
      <c r="L12" s="26">
        <v>6177</v>
      </c>
      <c r="M12" s="26">
        <v>6268</v>
      </c>
      <c r="N12" s="26">
        <v>6202</v>
      </c>
      <c r="O12" s="26">
        <v>6077</v>
      </c>
      <c r="P12" s="36">
        <f t="shared" si="1"/>
        <v>6.6182405165455815E-3</v>
      </c>
      <c r="Q12" s="36">
        <f t="shared" si="1"/>
        <v>-1.6041931385006314E-2</v>
      </c>
      <c r="R12" s="36">
        <f t="shared" si="1"/>
        <v>-1.2690355329949554E-3</v>
      </c>
      <c r="S12" s="36">
        <f t="shared" si="1"/>
        <v>6.3856960408683605E-3</v>
      </c>
      <c r="T12" s="36">
        <f t="shared" si="1"/>
        <v>7.2358900144717797E-3</v>
      </c>
      <c r="U12" s="36">
        <f t="shared" si="1"/>
        <v>-8.6083213773314737E-3</v>
      </c>
      <c r="V12" s="36">
        <f t="shared" si="1"/>
        <v>1.1171401212894949E-3</v>
      </c>
      <c r="W12" s="36">
        <f t="shared" si="2"/>
        <v>2.0022790167670612E-2</v>
      </c>
      <c r="X12" s="36">
        <f t="shared" si="2"/>
        <v>-5.5042901084668694E-3</v>
      </c>
      <c r="Y12" s="36">
        <f t="shared" si="2"/>
        <v>-1.4518187619655398E-2</v>
      </c>
      <c r="Z12" s="11">
        <v>1.0641728474685586E-2</v>
      </c>
      <c r="AA12" s="36">
        <v>2.0569359881520487E-2</v>
      </c>
    </row>
    <row r="13" spans="1:27" x14ac:dyDescent="0.35">
      <c r="A13" s="6" t="s">
        <v>81</v>
      </c>
      <c r="B13" s="6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11"/>
      <c r="AA13" s="36"/>
    </row>
    <row r="14" spans="1:27" x14ac:dyDescent="0.35">
      <c r="A14" s="6" t="s">
        <v>1</v>
      </c>
      <c r="B14" s="6"/>
      <c r="C14" s="21"/>
      <c r="D14" s="21"/>
      <c r="E14" s="21">
        <v>167.8</v>
      </c>
      <c r="F14" s="21">
        <v>198.6</v>
      </c>
      <c r="G14" s="21">
        <v>226.2</v>
      </c>
      <c r="H14" s="21">
        <v>173.3</v>
      </c>
      <c r="I14" s="22">
        <v>117</v>
      </c>
      <c r="J14" s="21">
        <v>155.30000000000001</v>
      </c>
      <c r="K14" s="21">
        <v>141.9</v>
      </c>
      <c r="L14" s="21">
        <v>95.8</v>
      </c>
      <c r="M14" s="21">
        <v>95.7</v>
      </c>
      <c r="N14" s="21">
        <v>114.4</v>
      </c>
      <c r="O14" s="21">
        <v>66.8</v>
      </c>
      <c r="P14" s="36" t="e">
        <f t="shared" ref="P14:Y14" si="3">+C14/D14-1</f>
        <v>#DIV/0!</v>
      </c>
      <c r="Q14" s="36">
        <f t="shared" si="3"/>
        <v>-1</v>
      </c>
      <c r="R14" s="36">
        <f t="shared" si="3"/>
        <v>-0.15508559919436049</v>
      </c>
      <c r="S14" s="36">
        <f t="shared" si="3"/>
        <v>-0.12201591511936338</v>
      </c>
      <c r="T14" s="36">
        <f t="shared" si="3"/>
        <v>0.30525100980957864</v>
      </c>
      <c r="U14" s="36">
        <f t="shared" si="3"/>
        <v>0.48119658119658126</v>
      </c>
      <c r="V14" s="36">
        <f t="shared" si="3"/>
        <v>-0.24661944623309728</v>
      </c>
      <c r="W14" s="36">
        <f t="shared" si="3"/>
        <v>9.4432699083861982E-2</v>
      </c>
      <c r="X14" s="36">
        <f t="shared" si="3"/>
        <v>0.48121085594989577</v>
      </c>
      <c r="Y14" s="36">
        <f t="shared" si="3"/>
        <v>1.0449320794148065E-3</v>
      </c>
      <c r="Z14" s="11">
        <v>-0.16695804195804204</v>
      </c>
      <c r="AA14" s="36">
        <v>0.71257485029940137</v>
      </c>
    </row>
    <row r="15" spans="1:27" x14ac:dyDescent="0.35">
      <c r="A15" s="6" t="s">
        <v>2</v>
      </c>
      <c r="B15" s="6"/>
      <c r="C15" s="22"/>
      <c r="D15" s="22"/>
      <c r="E15" s="22">
        <v>3</v>
      </c>
      <c r="F15" s="22">
        <v>347.1</v>
      </c>
      <c r="G15" s="22">
        <v>31.2</v>
      </c>
      <c r="H15" s="22">
        <v>38.799999999999997</v>
      </c>
      <c r="I15" s="22">
        <v>7.8</v>
      </c>
      <c r="J15" s="22">
        <v>341</v>
      </c>
      <c r="K15" s="22">
        <v>9.6999999999999993</v>
      </c>
      <c r="L15" s="22">
        <v>0</v>
      </c>
      <c r="M15" s="22">
        <v>0</v>
      </c>
      <c r="N15" s="21">
        <v>8.8000000000000007</v>
      </c>
      <c r="O15" s="22">
        <v>0</v>
      </c>
      <c r="P15" s="36" t="e">
        <f t="shared" ref="P15:T22" si="4">+C15/D15-1</f>
        <v>#DIV/0!</v>
      </c>
      <c r="Q15" s="36">
        <f t="shared" si="4"/>
        <v>-1</v>
      </c>
      <c r="R15" s="36">
        <f t="shared" si="4"/>
        <v>-0.99135695764909249</v>
      </c>
      <c r="S15" s="36">
        <f t="shared" si="4"/>
        <v>10.125000000000002</v>
      </c>
      <c r="T15" s="36">
        <f t="shared" si="4"/>
        <v>-0.19587628865979378</v>
      </c>
      <c r="U15" s="36" t="s">
        <v>7</v>
      </c>
      <c r="V15" s="36" t="s">
        <v>7</v>
      </c>
      <c r="W15" s="36" t="s">
        <v>7</v>
      </c>
      <c r="X15" s="36" t="s">
        <v>7</v>
      </c>
      <c r="Y15" s="36" t="s">
        <v>7</v>
      </c>
      <c r="Z15" s="11" t="s">
        <v>7</v>
      </c>
      <c r="AA15" s="36" t="s">
        <v>7</v>
      </c>
    </row>
    <row r="16" spans="1:27" x14ac:dyDescent="0.35">
      <c r="A16" s="6" t="s">
        <v>28</v>
      </c>
      <c r="B16" s="6"/>
      <c r="C16" s="22"/>
      <c r="D16" s="22"/>
      <c r="E16" s="22">
        <v>170.8</v>
      </c>
      <c r="F16" s="22">
        <f>+F15+F14</f>
        <v>545.70000000000005</v>
      </c>
      <c r="G16" s="22">
        <f>+G15+G14</f>
        <v>257.39999999999998</v>
      </c>
      <c r="H16" s="21">
        <v>212.1</v>
      </c>
      <c r="I16" s="21">
        <v>124.8</v>
      </c>
      <c r="J16" s="21">
        <v>496.2</v>
      </c>
      <c r="K16" s="21">
        <v>151.6</v>
      </c>
      <c r="L16" s="21">
        <v>95.8</v>
      </c>
      <c r="M16" s="21">
        <v>95.7</v>
      </c>
      <c r="N16" s="21">
        <v>123.2</v>
      </c>
      <c r="O16" s="21">
        <v>66.8</v>
      </c>
      <c r="P16" s="36" t="e">
        <f t="shared" si="4"/>
        <v>#DIV/0!</v>
      </c>
      <c r="Q16" s="36">
        <f t="shared" si="4"/>
        <v>-1</v>
      </c>
      <c r="R16" s="36">
        <f t="shared" si="4"/>
        <v>-0.6870075132856881</v>
      </c>
      <c r="S16" s="36">
        <f t="shared" si="4"/>
        <v>1.1200466200466206</v>
      </c>
      <c r="T16" s="36">
        <f t="shared" si="4"/>
        <v>0.21357850070721351</v>
      </c>
      <c r="U16" s="36">
        <f>+H16/I16-1</f>
        <v>0.69951923076923084</v>
      </c>
      <c r="V16" s="36">
        <f>+I16/J16-1</f>
        <v>-0.7484885126964933</v>
      </c>
      <c r="W16" s="36">
        <f>+J16/K16-1</f>
        <v>2.2730870712401057</v>
      </c>
      <c r="X16" s="36">
        <f>+K16/L16-1</f>
        <v>0.58246346555323592</v>
      </c>
      <c r="Y16" s="36">
        <f>+L16/M16-1</f>
        <v>1.0449320794148065E-3</v>
      </c>
      <c r="Z16" s="11">
        <v>-0.226461038961039</v>
      </c>
      <c r="AA16" s="36">
        <v>0.84431137724550909</v>
      </c>
    </row>
    <row r="17" spans="1:27" x14ac:dyDescent="0.35">
      <c r="A17" s="5"/>
      <c r="B17" s="5"/>
      <c r="C17" s="35"/>
      <c r="D17" s="35"/>
      <c r="E17" s="35"/>
      <c r="F17" s="35"/>
      <c r="G17" s="35"/>
      <c r="H17" s="35"/>
      <c r="I17" s="35"/>
      <c r="J17" s="35"/>
      <c r="K17" s="40"/>
      <c r="L17" s="40"/>
      <c r="M17" s="40"/>
      <c r="N17" s="40"/>
      <c r="O17" s="40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11"/>
      <c r="AA17" s="36"/>
    </row>
    <row r="18" spans="1:27" x14ac:dyDescent="0.35">
      <c r="A18" s="6" t="s">
        <v>163</v>
      </c>
      <c r="B18" s="5"/>
      <c r="C18" s="37">
        <v>95.2</v>
      </c>
      <c r="D18" s="37">
        <v>86.3</v>
      </c>
      <c r="E18" s="118">
        <v>116.7</v>
      </c>
      <c r="F18" s="35"/>
      <c r="G18" s="35"/>
      <c r="H18" s="35"/>
      <c r="I18" s="35"/>
      <c r="J18" s="35"/>
      <c r="K18" s="40"/>
      <c r="L18" s="40"/>
      <c r="M18" s="40"/>
      <c r="N18" s="40"/>
      <c r="O18" s="40"/>
      <c r="P18" s="36">
        <f t="shared" si="4"/>
        <v>0.10312862108922372</v>
      </c>
      <c r="Q18" s="36">
        <f t="shared" si="4"/>
        <v>-0.26049700085689809</v>
      </c>
      <c r="R18" s="36"/>
      <c r="S18" s="36"/>
      <c r="T18" s="36"/>
      <c r="U18" s="36"/>
      <c r="V18" s="36"/>
      <c r="W18" s="36"/>
      <c r="X18" s="36"/>
      <c r="Y18" s="36"/>
      <c r="Z18" s="11"/>
      <c r="AA18" s="36"/>
    </row>
    <row r="19" spans="1:27" x14ac:dyDescent="0.35">
      <c r="A19" s="6" t="s">
        <v>164</v>
      </c>
      <c r="B19" s="5"/>
      <c r="C19" s="37">
        <v>40.5</v>
      </c>
      <c r="D19" s="37">
        <v>46.5</v>
      </c>
      <c r="E19" s="118">
        <v>50.8</v>
      </c>
      <c r="F19" s="35"/>
      <c r="G19" s="35"/>
      <c r="H19" s="35"/>
      <c r="I19" s="35"/>
      <c r="J19" s="35"/>
      <c r="K19" s="40"/>
      <c r="L19" s="40"/>
      <c r="M19" s="40"/>
      <c r="N19" s="40"/>
      <c r="O19" s="40"/>
      <c r="P19" s="36">
        <f t="shared" si="4"/>
        <v>-0.12903225806451613</v>
      </c>
      <c r="Q19" s="36">
        <f t="shared" si="4"/>
        <v>-8.4645669291338543E-2</v>
      </c>
      <c r="R19" s="36"/>
      <c r="S19" s="36"/>
      <c r="T19" s="36"/>
      <c r="U19" s="36"/>
      <c r="V19" s="36"/>
      <c r="W19" s="36"/>
      <c r="X19" s="36"/>
      <c r="Y19" s="36"/>
      <c r="Z19" s="11"/>
      <c r="AA19" s="36"/>
    </row>
    <row r="20" spans="1:27" x14ac:dyDescent="0.35">
      <c r="A20" s="6" t="s">
        <v>165</v>
      </c>
      <c r="B20" s="5"/>
      <c r="C20" s="37">
        <f>+C19+C18</f>
        <v>135.69999999999999</v>
      </c>
      <c r="D20" s="37">
        <f>+D19+D18</f>
        <v>132.80000000000001</v>
      </c>
      <c r="E20" s="118">
        <f>+E19+E18</f>
        <v>167.5</v>
      </c>
      <c r="F20" s="35"/>
      <c r="G20" s="35"/>
      <c r="H20" s="35"/>
      <c r="I20" s="35"/>
      <c r="J20" s="35"/>
      <c r="K20" s="40"/>
      <c r="L20" s="40"/>
      <c r="M20" s="40"/>
      <c r="N20" s="40"/>
      <c r="O20" s="40"/>
      <c r="P20" s="36">
        <f t="shared" si="4"/>
        <v>2.1837349397590078E-2</v>
      </c>
      <c r="Q20" s="36">
        <f t="shared" si="4"/>
        <v>-0.2071641791044776</v>
      </c>
      <c r="R20" s="36"/>
      <c r="S20" s="36"/>
      <c r="T20" s="36"/>
      <c r="U20" s="36"/>
      <c r="V20" s="36"/>
      <c r="W20" s="36"/>
      <c r="X20" s="36"/>
      <c r="Y20" s="36"/>
      <c r="Z20" s="11"/>
      <c r="AA20" s="36"/>
    </row>
    <row r="21" spans="1:27" x14ac:dyDescent="0.35">
      <c r="A21" s="6" t="s">
        <v>166</v>
      </c>
      <c r="B21" s="5"/>
      <c r="C21" s="37">
        <v>55.3</v>
      </c>
      <c r="D21" s="37">
        <v>0</v>
      </c>
      <c r="E21" s="118">
        <v>3</v>
      </c>
      <c r="F21" s="35"/>
      <c r="G21" s="35"/>
      <c r="H21" s="35"/>
      <c r="I21" s="35"/>
      <c r="J21" s="35"/>
      <c r="K21" s="40"/>
      <c r="L21" s="40"/>
      <c r="M21" s="40"/>
      <c r="N21" s="40"/>
      <c r="O21" s="40"/>
      <c r="P21" s="36" t="e">
        <f t="shared" si="4"/>
        <v>#DIV/0!</v>
      </c>
      <c r="Q21" s="36">
        <f t="shared" si="4"/>
        <v>-1</v>
      </c>
      <c r="R21" s="36"/>
      <c r="S21" s="36"/>
      <c r="T21" s="36"/>
      <c r="U21" s="36"/>
      <c r="V21" s="36"/>
      <c r="W21" s="36"/>
      <c r="X21" s="36"/>
      <c r="Y21" s="36"/>
      <c r="Z21" s="11"/>
      <c r="AA21" s="36"/>
    </row>
    <row r="22" spans="1:27" x14ac:dyDescent="0.35">
      <c r="A22" s="6"/>
      <c r="B22" s="5"/>
      <c r="C22" s="37">
        <f>+C21+C20</f>
        <v>191</v>
      </c>
      <c r="D22" s="37">
        <f>+D21+D20</f>
        <v>132.80000000000001</v>
      </c>
      <c r="E22" s="118">
        <f>+E21+E20</f>
        <v>170.5</v>
      </c>
      <c r="F22" s="35"/>
      <c r="G22" s="35"/>
      <c r="H22" s="35"/>
      <c r="I22" s="35"/>
      <c r="J22" s="35"/>
      <c r="K22" s="40"/>
      <c r="L22" s="40"/>
      <c r="M22" s="40"/>
      <c r="N22" s="40"/>
      <c r="O22" s="40"/>
      <c r="P22" s="36">
        <f t="shared" si="4"/>
        <v>0.43825301204819267</v>
      </c>
      <c r="Q22" s="36">
        <f t="shared" si="4"/>
        <v>-0.22111436950146623</v>
      </c>
      <c r="R22" s="36"/>
      <c r="S22" s="36"/>
      <c r="T22" s="36"/>
      <c r="U22" s="36"/>
      <c r="V22" s="36"/>
      <c r="W22" s="36"/>
      <c r="X22" s="36"/>
      <c r="Y22" s="36"/>
      <c r="Z22" s="11"/>
      <c r="AA22" s="36"/>
    </row>
    <row r="23" spans="1:27" x14ac:dyDescent="0.35">
      <c r="A23" s="5"/>
      <c r="B23" s="5"/>
      <c r="C23" s="35"/>
      <c r="D23" s="35"/>
      <c r="E23" s="35"/>
      <c r="F23" s="35"/>
      <c r="G23" s="35"/>
      <c r="H23" s="35"/>
      <c r="I23" s="35"/>
      <c r="J23" s="35"/>
      <c r="K23" s="40"/>
      <c r="L23" s="40"/>
      <c r="M23" s="40"/>
      <c r="N23" s="40"/>
      <c r="O23" s="40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11"/>
      <c r="AA23" s="36"/>
    </row>
    <row r="24" spans="1:27" x14ac:dyDescent="0.35">
      <c r="A24" s="55" t="s">
        <v>148</v>
      </c>
      <c r="B24" s="131"/>
      <c r="C24" s="155"/>
      <c r="D24" s="155"/>
      <c r="E24" s="155"/>
      <c r="F24" s="143"/>
      <c r="G24" s="131"/>
      <c r="H24" s="105"/>
      <c r="I24" s="73"/>
      <c r="J24" s="62"/>
      <c r="K24" s="33"/>
      <c r="L24" s="33"/>
      <c r="M24" s="33"/>
      <c r="N24" s="33"/>
      <c r="O24" s="33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11"/>
      <c r="AA24" s="36"/>
    </row>
    <row r="25" spans="1:27" x14ac:dyDescent="0.35">
      <c r="A25" s="55"/>
      <c r="B25" s="131"/>
      <c r="C25" s="155"/>
      <c r="D25" s="155"/>
      <c r="E25" s="155"/>
      <c r="F25" s="143"/>
      <c r="G25" s="131"/>
      <c r="H25" s="105"/>
      <c r="I25" s="73"/>
      <c r="J25" s="62"/>
      <c r="K25" s="33"/>
      <c r="L25" s="33"/>
      <c r="M25" s="33"/>
      <c r="N25" s="33"/>
      <c r="O25" s="33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11"/>
      <c r="AA25" s="36"/>
    </row>
    <row r="26" spans="1:27" x14ac:dyDescent="0.35">
      <c r="A26" s="6" t="s">
        <v>57</v>
      </c>
      <c r="B26" s="6"/>
      <c r="C26" s="26">
        <v>117658</v>
      </c>
      <c r="D26" s="26">
        <v>116014</v>
      </c>
      <c r="E26" s="26">
        <v>113578</v>
      </c>
      <c r="F26" s="26">
        <v>110867</v>
      </c>
      <c r="G26" s="26">
        <v>108738</v>
      </c>
      <c r="H26" s="26">
        <v>106544</v>
      </c>
      <c r="I26" s="26">
        <v>103717</v>
      </c>
      <c r="J26" s="26">
        <v>162252</v>
      </c>
      <c r="K26" s="26">
        <v>158735</v>
      </c>
      <c r="L26" s="26">
        <v>156357</v>
      </c>
      <c r="M26" s="26">
        <v>154056</v>
      </c>
      <c r="N26" s="26">
        <v>151768</v>
      </c>
      <c r="O26" s="26">
        <v>151442</v>
      </c>
      <c r="P26" s="36">
        <f t="shared" ref="P26:Y26" si="5">+C26/D26-1</f>
        <v>1.4170703535780094E-2</v>
      </c>
      <c r="Q26" s="36">
        <f t="shared" si="5"/>
        <v>2.144781559809128E-2</v>
      </c>
      <c r="R26" s="36">
        <f t="shared" si="5"/>
        <v>2.4452722631621571E-2</v>
      </c>
      <c r="S26" s="36">
        <f t="shared" si="5"/>
        <v>1.9579171954606567E-2</v>
      </c>
      <c r="T26" s="36">
        <f t="shared" si="5"/>
        <v>2.0592431295990421E-2</v>
      </c>
      <c r="U26" s="36">
        <f t="shared" si="5"/>
        <v>2.7256862423710615E-2</v>
      </c>
      <c r="V26" s="36">
        <f t="shared" si="5"/>
        <v>-0.36076596898651481</v>
      </c>
      <c r="W26" s="36">
        <f t="shared" si="5"/>
        <v>2.2156424229061056E-2</v>
      </c>
      <c r="X26" s="36">
        <f t="shared" si="5"/>
        <v>1.5208785024015459E-2</v>
      </c>
      <c r="Y26" s="36">
        <f t="shared" si="5"/>
        <v>1.4936127122604725E-2</v>
      </c>
      <c r="Z26" s="11">
        <v>1.5075641769015866E-2</v>
      </c>
      <c r="AA26" s="36">
        <v>2.1526392942512644E-3</v>
      </c>
    </row>
    <row r="27" spans="1:27" x14ac:dyDescent="0.35">
      <c r="A27" s="6" t="s">
        <v>113</v>
      </c>
      <c r="B27" s="6"/>
      <c r="C27" s="26">
        <v>2494</v>
      </c>
      <c r="D27" s="26">
        <v>2932</v>
      </c>
      <c r="E27" s="26">
        <v>2647</v>
      </c>
      <c r="F27" s="26">
        <v>2374</v>
      </c>
      <c r="G27" s="26">
        <v>2137</v>
      </c>
      <c r="H27" s="26">
        <v>2749</v>
      </c>
      <c r="I27" s="26">
        <v>2486</v>
      </c>
      <c r="J27" s="26">
        <v>2155</v>
      </c>
      <c r="K27" s="26"/>
      <c r="L27" s="26"/>
      <c r="M27" s="26"/>
      <c r="N27" s="26"/>
      <c r="O27" s="26"/>
      <c r="P27" s="36">
        <f t="shared" ref="P27:V30" si="6">+C27/D27-1</f>
        <v>-0.14938608458390179</v>
      </c>
      <c r="Q27" s="36">
        <f t="shared" si="6"/>
        <v>0.10766905931242921</v>
      </c>
      <c r="R27" s="36">
        <f t="shared" si="6"/>
        <v>0.11499578770008423</v>
      </c>
      <c r="S27" s="36">
        <f t="shared" si="6"/>
        <v>0.11090313523631257</v>
      </c>
      <c r="T27" s="36">
        <f t="shared" si="6"/>
        <v>-0.22262640960349223</v>
      </c>
      <c r="U27" s="36">
        <f t="shared" si="6"/>
        <v>0.10579243765084478</v>
      </c>
      <c r="V27" s="36">
        <f t="shared" si="6"/>
        <v>0.15359628770301614</v>
      </c>
      <c r="W27" s="36"/>
      <c r="X27" s="36"/>
      <c r="Y27" s="36"/>
      <c r="Z27" s="11"/>
      <c r="AA27" s="36"/>
    </row>
    <row r="28" spans="1:27" x14ac:dyDescent="0.35">
      <c r="A28" s="6" t="s">
        <v>58</v>
      </c>
      <c r="B28" s="6"/>
      <c r="C28" s="26">
        <v>1186</v>
      </c>
      <c r="D28" s="26">
        <v>2054</v>
      </c>
      <c r="E28" s="26">
        <v>1936</v>
      </c>
      <c r="F28" s="26">
        <v>1638</v>
      </c>
      <c r="G28" s="26">
        <v>2068</v>
      </c>
      <c r="H28" s="26">
        <v>2222</v>
      </c>
      <c r="I28" s="26">
        <v>2152</v>
      </c>
      <c r="J28" s="26">
        <v>2136</v>
      </c>
      <c r="K28" s="26">
        <v>1783</v>
      </c>
      <c r="L28" s="26">
        <v>1708</v>
      </c>
      <c r="M28" s="26">
        <v>1548</v>
      </c>
      <c r="N28" s="26">
        <v>2081</v>
      </c>
      <c r="O28" s="26">
        <v>1926</v>
      </c>
      <c r="P28" s="36">
        <f t="shared" si="6"/>
        <v>-0.42259006815968836</v>
      </c>
      <c r="Q28" s="36">
        <f t="shared" si="6"/>
        <v>6.0950413223140432E-2</v>
      </c>
      <c r="R28" s="36">
        <f t="shared" si="6"/>
        <v>0.18192918192918195</v>
      </c>
      <c r="S28" s="36">
        <f t="shared" si="6"/>
        <v>-0.20793036750483562</v>
      </c>
      <c r="T28" s="36">
        <f t="shared" si="6"/>
        <v>-6.9306930693069257E-2</v>
      </c>
      <c r="U28" s="36">
        <f t="shared" si="6"/>
        <v>3.2527881040892215E-2</v>
      </c>
      <c r="V28" s="36">
        <f t="shared" si="6"/>
        <v>7.4906367041198685E-3</v>
      </c>
      <c r="W28" s="36">
        <f t="shared" ref="W28:Y30" si="7">+J28/K28-1</f>
        <v>0.19798093101514302</v>
      </c>
      <c r="X28" s="36">
        <f t="shared" si="7"/>
        <v>4.3911007025761117E-2</v>
      </c>
      <c r="Y28" s="36">
        <f t="shared" si="7"/>
        <v>0.10335917312661502</v>
      </c>
      <c r="Z28" s="11">
        <v>-0.25612686208553581</v>
      </c>
      <c r="AA28" s="36">
        <v>8.0477673935617861E-2</v>
      </c>
    </row>
    <row r="29" spans="1:27" x14ac:dyDescent="0.35">
      <c r="A29" s="6" t="s">
        <v>3</v>
      </c>
      <c r="B29" s="6"/>
      <c r="C29" s="22">
        <v>9.6999999999999993</v>
      </c>
      <c r="D29" s="22">
        <v>10.5</v>
      </c>
      <c r="E29" s="22">
        <v>10.8</v>
      </c>
      <c r="F29" s="22">
        <v>10.6</v>
      </c>
      <c r="G29" s="22">
        <v>10.5</v>
      </c>
      <c r="H29" s="22">
        <v>10.5</v>
      </c>
      <c r="I29" s="22">
        <v>10.3</v>
      </c>
      <c r="J29" s="22">
        <v>16.8</v>
      </c>
      <c r="K29" s="22">
        <v>16.3</v>
      </c>
      <c r="L29" s="22">
        <v>16</v>
      </c>
      <c r="M29" s="21">
        <v>16.2</v>
      </c>
      <c r="N29" s="21">
        <v>15.8</v>
      </c>
      <c r="O29" s="22">
        <v>15.9</v>
      </c>
      <c r="P29" s="36">
        <f t="shared" si="6"/>
        <v>-7.6190476190476253E-2</v>
      </c>
      <c r="Q29" s="36">
        <f t="shared" si="6"/>
        <v>-2.777777777777779E-2</v>
      </c>
      <c r="R29" s="36">
        <f t="shared" si="6"/>
        <v>1.8867924528301883E-2</v>
      </c>
      <c r="S29" s="36">
        <f t="shared" si="6"/>
        <v>9.52380952380949E-3</v>
      </c>
      <c r="T29" s="36">
        <f t="shared" si="6"/>
        <v>0</v>
      </c>
      <c r="U29" s="36">
        <f t="shared" si="6"/>
        <v>1.9417475728155331E-2</v>
      </c>
      <c r="V29" s="36">
        <f t="shared" si="6"/>
        <v>-0.38690476190476186</v>
      </c>
      <c r="W29" s="36">
        <f t="shared" si="7"/>
        <v>3.0674846625766916E-2</v>
      </c>
      <c r="X29" s="36">
        <f t="shared" si="7"/>
        <v>1.8750000000000044E-2</v>
      </c>
      <c r="Y29" s="36">
        <f t="shared" si="7"/>
        <v>-1.2345679012345623E-2</v>
      </c>
      <c r="Z29" s="11">
        <v>2.5316455696202441E-2</v>
      </c>
      <c r="AA29" s="36">
        <v>-6.2893081761006067E-3</v>
      </c>
    </row>
    <row r="30" spans="1:27" x14ac:dyDescent="0.35">
      <c r="A30" s="6" t="s">
        <v>8</v>
      </c>
      <c r="B30" s="6"/>
      <c r="C30" s="56"/>
      <c r="D30" s="56"/>
      <c r="E30" s="56"/>
      <c r="F30" s="56"/>
      <c r="G30" s="56"/>
      <c r="H30" s="56"/>
      <c r="I30" s="56">
        <v>77</v>
      </c>
      <c r="J30" s="56">
        <v>84.3</v>
      </c>
      <c r="K30" s="56">
        <v>82.8</v>
      </c>
      <c r="L30" s="56">
        <v>86</v>
      </c>
      <c r="M30" s="56">
        <v>93.1</v>
      </c>
      <c r="N30" s="57">
        <v>91.2</v>
      </c>
      <c r="O30" s="21">
        <v>80.5</v>
      </c>
      <c r="P30" s="36" t="e">
        <f t="shared" si="6"/>
        <v>#DIV/0!</v>
      </c>
      <c r="Q30" s="36" t="e">
        <f t="shared" si="6"/>
        <v>#DIV/0!</v>
      </c>
      <c r="R30" s="36" t="e">
        <f t="shared" si="6"/>
        <v>#DIV/0!</v>
      </c>
      <c r="S30" s="36" t="e">
        <f t="shared" si="6"/>
        <v>#DIV/0!</v>
      </c>
      <c r="T30" s="36" t="e">
        <f t="shared" si="6"/>
        <v>#DIV/0!</v>
      </c>
      <c r="U30" s="36">
        <f t="shared" si="6"/>
        <v>-1</v>
      </c>
      <c r="V30" s="36">
        <f t="shared" si="6"/>
        <v>-8.6595492289442411E-2</v>
      </c>
      <c r="W30" s="36">
        <f t="shared" si="7"/>
        <v>1.8115942028985588E-2</v>
      </c>
      <c r="X30" s="36">
        <f t="shared" si="7"/>
        <v>-3.7209302325581395E-2</v>
      </c>
      <c r="Y30" s="36">
        <f t="shared" si="7"/>
        <v>-7.6262083780880729E-2</v>
      </c>
      <c r="Z30" s="11">
        <v>2.0833333333333239E-2</v>
      </c>
      <c r="AA30" s="36">
        <v>0.13291925465838514</v>
      </c>
    </row>
    <row r="31" spans="1:27" x14ac:dyDescent="0.35">
      <c r="A31" s="7"/>
      <c r="B31" s="7"/>
      <c r="C31" s="7"/>
      <c r="D31" s="7"/>
      <c r="E31" s="7"/>
      <c r="F31" s="7"/>
      <c r="G31" s="7"/>
      <c r="H31" s="7"/>
      <c r="I31" s="7"/>
      <c r="J31" s="7"/>
      <c r="K31" s="40"/>
      <c r="L31" s="40"/>
      <c r="M31" s="40"/>
      <c r="N31" s="40"/>
      <c r="O31" s="40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11"/>
      <c r="AA31" s="36"/>
    </row>
    <row r="32" spans="1:27" x14ac:dyDescent="0.35">
      <c r="A32" s="55" t="s">
        <v>149</v>
      </c>
      <c r="B32" s="131"/>
      <c r="C32" s="155"/>
      <c r="D32" s="155"/>
      <c r="E32" s="155"/>
      <c r="F32" s="143"/>
      <c r="G32" s="131"/>
      <c r="H32" s="105"/>
      <c r="I32" s="73"/>
      <c r="J32" s="62"/>
      <c r="K32" s="53"/>
      <c r="L32" s="53"/>
      <c r="M32" s="53"/>
      <c r="N32" s="53"/>
      <c r="O32" s="53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11"/>
      <c r="AA32" s="36"/>
    </row>
    <row r="33" spans="1:27" x14ac:dyDescent="0.35">
      <c r="A33" s="55"/>
      <c r="B33" s="131"/>
      <c r="C33" s="155"/>
      <c r="D33" s="155"/>
      <c r="E33" s="155"/>
      <c r="F33" s="143"/>
      <c r="G33" s="131"/>
      <c r="H33" s="105"/>
      <c r="I33" s="73"/>
      <c r="J33" s="62"/>
      <c r="K33" s="53"/>
      <c r="L33" s="53"/>
      <c r="M33" s="53"/>
      <c r="N33" s="53"/>
      <c r="O33" s="53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11"/>
      <c r="AA33" s="36"/>
    </row>
    <row r="34" spans="1:27" x14ac:dyDescent="0.35">
      <c r="A34" s="6" t="s">
        <v>59</v>
      </c>
      <c r="B34" s="6"/>
      <c r="C34" s="22">
        <v>4.0999999999999996</v>
      </c>
      <c r="D34" s="22">
        <v>6.6</v>
      </c>
      <c r="E34" s="22">
        <v>10.199999999999999</v>
      </c>
      <c r="F34" s="22">
        <v>12</v>
      </c>
      <c r="G34" s="22">
        <v>14</v>
      </c>
      <c r="H34" s="21">
        <v>13.5</v>
      </c>
      <c r="I34" s="21">
        <v>12.6</v>
      </c>
      <c r="J34" s="22">
        <v>16</v>
      </c>
      <c r="K34" s="21">
        <v>18.5</v>
      </c>
      <c r="L34" s="21">
        <v>19.7</v>
      </c>
      <c r="M34" s="21">
        <v>20.8</v>
      </c>
      <c r="N34" s="21">
        <v>19.600000000000001</v>
      </c>
      <c r="O34" s="22">
        <v>23.2</v>
      </c>
      <c r="P34" s="36">
        <f t="shared" ref="P34:Y36" si="8">+C34/D34-1</f>
        <v>-0.37878787878787878</v>
      </c>
      <c r="Q34" s="36">
        <f t="shared" si="8"/>
        <v>-0.3529411764705882</v>
      </c>
      <c r="R34" s="36">
        <f t="shared" si="8"/>
        <v>-0.15000000000000002</v>
      </c>
      <c r="S34" s="36">
        <f t="shared" si="8"/>
        <v>-0.1428571428571429</v>
      </c>
      <c r="T34" s="36">
        <f t="shared" si="8"/>
        <v>3.7037037037036979E-2</v>
      </c>
      <c r="U34" s="36">
        <f t="shared" si="8"/>
        <v>7.1428571428571397E-2</v>
      </c>
      <c r="V34" s="36">
        <f t="shared" si="8"/>
        <v>-0.21250000000000002</v>
      </c>
      <c r="W34" s="36">
        <f t="shared" si="8"/>
        <v>-0.13513513513513509</v>
      </c>
      <c r="X34" s="36">
        <f t="shared" si="8"/>
        <v>-6.0913705583756306E-2</v>
      </c>
      <c r="Y34" s="36">
        <f t="shared" si="8"/>
        <v>-5.2884615384615419E-2</v>
      </c>
      <c r="Z34" s="11">
        <v>6.1224489795918324E-2</v>
      </c>
      <c r="AA34" s="36">
        <v>-0.15517241379310337</v>
      </c>
    </row>
    <row r="35" spans="1:27" x14ac:dyDescent="0.35">
      <c r="A35" s="6" t="s">
        <v>10</v>
      </c>
      <c r="B35" s="6"/>
      <c r="C35" s="26"/>
      <c r="D35" s="26"/>
      <c r="E35" s="26">
        <v>54414</v>
      </c>
      <c r="F35" s="26">
        <v>59278</v>
      </c>
      <c r="G35" s="26">
        <v>56615</v>
      </c>
      <c r="H35" s="26">
        <v>53264</v>
      </c>
      <c r="I35" s="26">
        <v>56835</v>
      </c>
      <c r="J35" s="26">
        <v>52095</v>
      </c>
      <c r="K35" s="26">
        <v>52742</v>
      </c>
      <c r="L35" s="26">
        <v>54069</v>
      </c>
      <c r="M35" s="26">
        <v>57523</v>
      </c>
      <c r="N35" s="26">
        <v>57879</v>
      </c>
      <c r="O35" s="26">
        <v>53871</v>
      </c>
      <c r="P35" s="36" t="e">
        <f t="shared" si="8"/>
        <v>#DIV/0!</v>
      </c>
      <c r="Q35" s="36">
        <f t="shared" si="8"/>
        <v>-1</v>
      </c>
      <c r="R35" s="36">
        <f t="shared" si="8"/>
        <v>-8.2054050406558887E-2</v>
      </c>
      <c r="S35" s="36">
        <f t="shared" si="8"/>
        <v>4.703700432747504E-2</v>
      </c>
      <c r="T35" s="36">
        <f t="shared" si="8"/>
        <v>6.2913036948032408E-2</v>
      </c>
      <c r="U35" s="36">
        <f t="shared" si="8"/>
        <v>-6.2831002023401084E-2</v>
      </c>
      <c r="V35" s="36">
        <f t="shared" si="8"/>
        <v>9.0987618773394674E-2</v>
      </c>
      <c r="W35" s="36">
        <f t="shared" si="8"/>
        <v>-1.2267263281635077E-2</v>
      </c>
      <c r="X35" s="36">
        <f t="shared" si="8"/>
        <v>-2.4542713939595728E-2</v>
      </c>
      <c r="Y35" s="36">
        <f t="shared" si="8"/>
        <v>-6.0045546998591881E-2</v>
      </c>
      <c r="Z35" s="11">
        <v>-6.1507627982515245E-3</v>
      </c>
      <c r="AA35" s="36">
        <v>7.4399955449128474E-2</v>
      </c>
    </row>
    <row r="36" spans="1:27" x14ac:dyDescent="0.35">
      <c r="A36" s="6" t="s">
        <v>175</v>
      </c>
      <c r="B36" s="6"/>
      <c r="C36" s="35">
        <v>33974</v>
      </c>
      <c r="D36" s="35">
        <v>32539</v>
      </c>
      <c r="E36" s="35">
        <v>33392</v>
      </c>
      <c r="F36" s="35"/>
      <c r="G36" s="35"/>
      <c r="H36" s="35"/>
      <c r="I36" s="35"/>
      <c r="J36" s="35"/>
      <c r="K36" s="35"/>
      <c r="L36" s="35"/>
      <c r="M36" s="35"/>
      <c r="N36" s="35"/>
      <c r="O36" s="26"/>
      <c r="P36" s="36">
        <f t="shared" si="8"/>
        <v>4.4100925043793593E-2</v>
      </c>
      <c r="Q36" s="36">
        <f t="shared" si="8"/>
        <v>-2.5545040728318202E-2</v>
      </c>
      <c r="R36" s="36"/>
      <c r="S36" s="36"/>
      <c r="T36" s="36"/>
      <c r="U36" s="36"/>
      <c r="V36" s="36"/>
      <c r="W36" s="36"/>
      <c r="X36" s="36"/>
      <c r="Y36" s="36"/>
      <c r="Z36" s="36"/>
      <c r="AA36" s="36"/>
    </row>
    <row r="37" spans="1:27" x14ac:dyDescent="0.35">
      <c r="A37" s="6" t="s">
        <v>94</v>
      </c>
      <c r="B37" s="6"/>
      <c r="C37" s="26">
        <v>494348</v>
      </c>
      <c r="D37" s="26">
        <v>530348</v>
      </c>
      <c r="E37" s="26">
        <v>541588</v>
      </c>
      <c r="F37" s="26">
        <v>508157</v>
      </c>
      <c r="G37" s="26">
        <v>495205</v>
      </c>
      <c r="H37" s="26">
        <v>456658</v>
      </c>
      <c r="I37" s="26">
        <v>427723</v>
      </c>
      <c r="J37" s="26">
        <v>380210</v>
      </c>
      <c r="K37" s="26"/>
      <c r="L37" s="26"/>
      <c r="M37" s="26"/>
      <c r="N37" s="26"/>
      <c r="O37" s="26"/>
      <c r="P37" s="36">
        <f t="shared" ref="P37:V39" si="9">+C37/D37-1</f>
        <v>-6.7879958065270363E-2</v>
      </c>
      <c r="Q37" s="36">
        <f t="shared" si="9"/>
        <v>-2.0753783318685048E-2</v>
      </c>
      <c r="R37" s="36">
        <f t="shared" si="9"/>
        <v>6.5788722776622288E-2</v>
      </c>
      <c r="S37" s="36">
        <f t="shared" si="9"/>
        <v>2.6154824769539786E-2</v>
      </c>
      <c r="T37" s="36">
        <f t="shared" si="9"/>
        <v>8.4411091013406159E-2</v>
      </c>
      <c r="U37" s="36">
        <f t="shared" si="9"/>
        <v>6.7648922316545956E-2</v>
      </c>
      <c r="V37" s="36">
        <f t="shared" si="9"/>
        <v>0.12496515083769499</v>
      </c>
      <c r="W37" s="36"/>
      <c r="X37" s="36"/>
      <c r="Y37" s="36"/>
      <c r="Z37" s="11"/>
      <c r="AA37" s="36"/>
    </row>
    <row r="38" spans="1:27" ht="27" x14ac:dyDescent="0.35">
      <c r="A38" s="6" t="s">
        <v>152</v>
      </c>
      <c r="B38" s="6"/>
      <c r="C38" s="26"/>
      <c r="D38" s="26"/>
      <c r="E38" s="26">
        <v>113435</v>
      </c>
      <c r="F38" s="26">
        <v>115064</v>
      </c>
      <c r="G38" s="26">
        <v>129340</v>
      </c>
      <c r="H38" s="26">
        <v>120126</v>
      </c>
      <c r="I38" s="26">
        <v>130912</v>
      </c>
      <c r="J38" s="26">
        <v>141278</v>
      </c>
      <c r="K38" s="26">
        <v>123505</v>
      </c>
      <c r="L38" s="26">
        <v>108515</v>
      </c>
      <c r="M38" s="26">
        <v>89887</v>
      </c>
      <c r="N38" s="26">
        <v>98640</v>
      </c>
      <c r="O38" s="26">
        <v>84865</v>
      </c>
      <c r="P38" s="36" t="e">
        <f t="shared" si="9"/>
        <v>#DIV/0!</v>
      </c>
      <c r="Q38" s="36">
        <f t="shared" si="9"/>
        <v>-1</v>
      </c>
      <c r="R38" s="36">
        <f t="shared" si="9"/>
        <v>-1.4157338524647178E-2</v>
      </c>
      <c r="S38" s="36">
        <f t="shared" si="9"/>
        <v>-0.11037575382712228</v>
      </c>
      <c r="T38" s="36">
        <f t="shared" si="9"/>
        <v>7.6702795398165158E-2</v>
      </c>
      <c r="U38" s="36">
        <f t="shared" si="9"/>
        <v>-8.2391224639452476E-2</v>
      </c>
      <c r="V38" s="36">
        <f t="shared" si="9"/>
        <v>-7.3373065870128373E-2</v>
      </c>
      <c r="W38" s="36">
        <f t="shared" ref="W38:Y39" si="10">+J38/K38-1</f>
        <v>0.14390510505647547</v>
      </c>
      <c r="X38" s="36">
        <f t="shared" si="10"/>
        <v>0.13813758466571446</v>
      </c>
      <c r="Y38" s="36">
        <f t="shared" si="10"/>
        <v>0.20723797657058296</v>
      </c>
      <c r="Z38" s="11">
        <v>-8.8736820762368204E-2</v>
      </c>
      <c r="AA38" s="36">
        <v>0.16231662051493548</v>
      </c>
    </row>
    <row r="39" spans="1:27" ht="27" x14ac:dyDescent="0.35">
      <c r="A39" s="6" t="s">
        <v>151</v>
      </c>
      <c r="B39" s="6"/>
      <c r="C39" s="26">
        <v>80787</v>
      </c>
      <c r="D39" s="26">
        <v>76934</v>
      </c>
      <c r="E39" s="26">
        <v>86393</v>
      </c>
      <c r="F39" s="26">
        <v>81328</v>
      </c>
      <c r="G39" s="26"/>
      <c r="H39" s="26"/>
      <c r="I39" s="26"/>
      <c r="J39" s="26"/>
      <c r="K39" s="26"/>
      <c r="L39" s="26"/>
      <c r="M39" s="26"/>
      <c r="N39" s="26"/>
      <c r="O39" s="26"/>
      <c r="P39" s="36">
        <f t="shared" si="9"/>
        <v>5.0081888371851235E-2</v>
      </c>
      <c r="Q39" s="36">
        <f t="shared" si="9"/>
        <v>-0.10948803722523814</v>
      </c>
      <c r="R39" s="36">
        <f t="shared" si="9"/>
        <v>6.2278674011410518E-2</v>
      </c>
      <c r="S39" s="36" t="e">
        <f t="shared" si="9"/>
        <v>#DIV/0!</v>
      </c>
      <c r="T39" s="36" t="e">
        <f t="shared" si="9"/>
        <v>#DIV/0!</v>
      </c>
      <c r="U39" s="36" t="e">
        <f t="shared" si="9"/>
        <v>#DIV/0!</v>
      </c>
      <c r="V39" s="36" t="e">
        <f t="shared" si="9"/>
        <v>#DIV/0!</v>
      </c>
      <c r="W39" s="36" t="e">
        <f t="shared" si="10"/>
        <v>#DIV/0!</v>
      </c>
      <c r="X39" s="36" t="e">
        <f t="shared" si="10"/>
        <v>#DIV/0!</v>
      </c>
      <c r="Y39" s="36" t="e">
        <f t="shared" si="10"/>
        <v>#DIV/0!</v>
      </c>
      <c r="Z39" s="11">
        <v>-8.8736820762368204E-2</v>
      </c>
      <c r="AA39" s="36">
        <v>0.16231662051493548</v>
      </c>
    </row>
    <row r="40" spans="1:27" x14ac:dyDescent="0.35">
      <c r="A40" s="7"/>
      <c r="B40" s="7"/>
      <c r="C40" s="7"/>
      <c r="D40" s="7"/>
      <c r="E40" s="7"/>
      <c r="F40" s="7"/>
      <c r="G40" s="7"/>
      <c r="H40" s="7"/>
      <c r="I40" s="7"/>
      <c r="J40" s="7"/>
      <c r="K40" s="40"/>
      <c r="L40" s="40"/>
      <c r="M40" s="40"/>
      <c r="N40" s="40"/>
      <c r="O40" s="40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11"/>
      <c r="AA40" s="36"/>
    </row>
    <row r="41" spans="1:27" x14ac:dyDescent="0.35">
      <c r="A41" s="60" t="s">
        <v>150</v>
      </c>
      <c r="B41" s="131"/>
      <c r="C41" s="155"/>
      <c r="D41" s="155"/>
      <c r="E41" s="155"/>
      <c r="F41" s="143"/>
      <c r="G41" s="131"/>
      <c r="H41" s="105"/>
      <c r="I41" s="73"/>
      <c r="J41" s="62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11"/>
      <c r="AA41" s="36"/>
    </row>
    <row r="42" spans="1:27" x14ac:dyDescent="0.35">
      <c r="A42" s="60"/>
      <c r="B42" s="131"/>
      <c r="C42" s="155"/>
      <c r="D42" s="155"/>
      <c r="E42" s="155"/>
      <c r="F42" s="143"/>
      <c r="G42" s="131"/>
      <c r="H42" s="105"/>
      <c r="I42" s="73"/>
      <c r="J42" s="62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11"/>
      <c r="AA42" s="36"/>
    </row>
    <row r="43" spans="1:27" x14ac:dyDescent="0.35">
      <c r="A43" s="6" t="s">
        <v>71</v>
      </c>
      <c r="B43" s="6"/>
      <c r="C43" s="35">
        <v>1951398</v>
      </c>
      <c r="D43" s="35">
        <v>1822510</v>
      </c>
      <c r="E43" s="35">
        <v>1677405</v>
      </c>
      <c r="F43" s="35">
        <v>1517677</v>
      </c>
      <c r="G43" s="35">
        <v>1362210</v>
      </c>
      <c r="H43" s="35">
        <v>1242179</v>
      </c>
      <c r="I43" s="35">
        <v>1086508</v>
      </c>
      <c r="J43" s="35">
        <v>913566</v>
      </c>
      <c r="K43" s="35">
        <v>638517</v>
      </c>
      <c r="L43" s="35">
        <v>472249</v>
      </c>
      <c r="M43" s="35">
        <v>344748</v>
      </c>
      <c r="N43" s="35">
        <v>212272</v>
      </c>
      <c r="O43" s="35">
        <v>97240</v>
      </c>
      <c r="P43" s="36">
        <f t="shared" ref="P43:Y43" si="11">+C43/D43-1</f>
        <v>7.0720050918787747E-2</v>
      </c>
      <c r="Q43" s="36">
        <f t="shared" si="11"/>
        <v>8.6505644134839299E-2</v>
      </c>
      <c r="R43" s="36">
        <f t="shared" si="11"/>
        <v>0.10524505543669704</v>
      </c>
      <c r="S43" s="36">
        <f t="shared" si="11"/>
        <v>0.11412851175663086</v>
      </c>
      <c r="T43" s="36">
        <f t="shared" si="11"/>
        <v>9.6629390772183354E-2</v>
      </c>
      <c r="U43" s="36">
        <f t="shared" si="11"/>
        <v>0.14327644159085806</v>
      </c>
      <c r="V43" s="36">
        <f t="shared" si="11"/>
        <v>0.18930433050266759</v>
      </c>
      <c r="W43" s="36">
        <f t="shared" si="11"/>
        <v>0.43076221933010395</v>
      </c>
      <c r="X43" s="36">
        <f t="shared" si="11"/>
        <v>0.3520769763408711</v>
      </c>
      <c r="Y43" s="36">
        <f t="shared" si="11"/>
        <v>0.36983825867010101</v>
      </c>
      <c r="Z43" s="11">
        <v>0.62408607823924023</v>
      </c>
      <c r="AA43" s="36">
        <v>1.1829699712052653</v>
      </c>
    </row>
    <row r="44" spans="1:27" x14ac:dyDescent="0.35">
      <c r="Z44" s="11"/>
      <c r="AA44" s="50"/>
    </row>
    <row r="45" spans="1:27" ht="15" customHeight="1" x14ac:dyDescent="0.35">
      <c r="A45" s="3" t="s">
        <v>5</v>
      </c>
      <c r="B45" s="3"/>
      <c r="C45" s="3"/>
      <c r="D45" s="3"/>
      <c r="E45" s="3"/>
      <c r="F45" s="3"/>
      <c r="G45" s="3"/>
      <c r="H45" s="3"/>
      <c r="I45" s="3"/>
      <c r="J45" s="3"/>
      <c r="Z45" s="50"/>
      <c r="AA45" s="50"/>
    </row>
    <row r="46" spans="1:27" x14ac:dyDescent="0.35">
      <c r="A46" s="58" t="s">
        <v>74</v>
      </c>
      <c r="B46" s="58"/>
      <c r="C46" s="58"/>
      <c r="D46" s="58"/>
      <c r="E46" s="58"/>
      <c r="F46" s="58"/>
      <c r="G46" s="58"/>
      <c r="H46" s="58"/>
      <c r="I46" s="58"/>
      <c r="J46" s="58"/>
    </row>
    <row r="47" spans="1:27" x14ac:dyDescent="0.35">
      <c r="A47" s="58" t="s">
        <v>60</v>
      </c>
      <c r="B47" s="58"/>
      <c r="C47" s="58"/>
      <c r="D47" s="58"/>
      <c r="E47" s="58"/>
      <c r="F47" s="58"/>
      <c r="G47" s="58"/>
      <c r="H47" s="58"/>
      <c r="I47" s="58"/>
      <c r="J47" s="58"/>
    </row>
    <row r="48" spans="1:27" x14ac:dyDescent="0.35">
      <c r="A48" s="58" t="s">
        <v>61</v>
      </c>
      <c r="B48" s="58"/>
      <c r="C48" s="58"/>
      <c r="D48" s="58"/>
      <c r="E48" s="58"/>
      <c r="F48" s="58"/>
      <c r="G48" s="58"/>
      <c r="H48" s="58"/>
      <c r="I48" s="58"/>
      <c r="J48" s="58"/>
    </row>
    <row r="49" spans="1:10" x14ac:dyDescent="0.35">
      <c r="A49" s="58" t="s">
        <v>62</v>
      </c>
      <c r="B49" s="58"/>
      <c r="C49" s="58"/>
      <c r="D49" s="58"/>
      <c r="E49" s="58"/>
      <c r="F49" s="58"/>
      <c r="G49" s="58"/>
      <c r="H49" s="58"/>
      <c r="I49" s="58"/>
      <c r="J49" s="58"/>
    </row>
    <row r="50" spans="1:10" x14ac:dyDescent="0.35">
      <c r="A50" s="58" t="s">
        <v>63</v>
      </c>
      <c r="B50" s="58"/>
      <c r="C50" s="58"/>
      <c r="D50" s="58"/>
      <c r="E50" s="58"/>
      <c r="F50" s="58"/>
      <c r="G50" s="58"/>
      <c r="H50" s="58"/>
      <c r="I50" s="58"/>
      <c r="J50" s="58"/>
    </row>
    <row r="51" spans="1:10" x14ac:dyDescent="0.35">
      <c r="A51" s="58" t="s">
        <v>64</v>
      </c>
      <c r="B51" s="58"/>
      <c r="C51" s="58"/>
      <c r="D51" s="58"/>
      <c r="E51" s="58"/>
      <c r="F51" s="58"/>
      <c r="G51" s="58"/>
      <c r="H51" s="58"/>
      <c r="I51" s="58"/>
      <c r="J51" s="58"/>
    </row>
    <row r="52" spans="1:10" x14ac:dyDescent="0.35">
      <c r="A52" s="58" t="s">
        <v>65</v>
      </c>
      <c r="B52" s="58"/>
      <c r="C52" s="58"/>
      <c r="D52" s="58"/>
      <c r="E52" s="58"/>
      <c r="F52" s="58"/>
      <c r="G52" s="58"/>
      <c r="H52" s="58"/>
      <c r="I52" s="58"/>
      <c r="J52" s="58"/>
    </row>
    <row r="53" spans="1:10" x14ac:dyDescent="0.35">
      <c r="A53" s="58" t="s">
        <v>66</v>
      </c>
      <c r="B53" s="58"/>
      <c r="C53" s="58"/>
      <c r="D53" s="58"/>
      <c r="E53" s="58"/>
      <c r="F53" s="58"/>
      <c r="G53" s="58"/>
      <c r="H53" s="58"/>
      <c r="I53" s="58"/>
      <c r="J53" s="58"/>
    </row>
    <row r="54" spans="1:10" x14ac:dyDescent="0.35">
      <c r="A54" s="58" t="s">
        <v>67</v>
      </c>
      <c r="B54" s="58"/>
      <c r="C54" s="58"/>
      <c r="D54" s="58"/>
      <c r="E54" s="58"/>
      <c r="F54" s="58"/>
      <c r="G54" s="58"/>
      <c r="H54" s="58"/>
      <c r="I54" s="58"/>
      <c r="J54" s="58"/>
    </row>
    <row r="55" spans="1:10" x14ac:dyDescent="0.35">
      <c r="A55" s="58" t="s">
        <v>70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0" x14ac:dyDescent="0.35">
      <c r="A56" s="58" t="s">
        <v>77</v>
      </c>
      <c r="B56" s="58"/>
      <c r="C56" s="58"/>
      <c r="D56" s="58"/>
      <c r="E56" s="58"/>
      <c r="F56" s="58"/>
      <c r="G56" s="58"/>
      <c r="H56" s="58"/>
      <c r="I56" s="58"/>
      <c r="J56" s="58"/>
    </row>
    <row r="57" spans="1:10" x14ac:dyDescent="0.35">
      <c r="A57" s="58" t="s">
        <v>72</v>
      </c>
      <c r="B57" s="58"/>
    </row>
  </sheetData>
  <mergeCells count="2">
    <mergeCell ref="A1:A4"/>
    <mergeCell ref="E1:AA4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AE63"/>
  <sheetViews>
    <sheetView topLeftCell="A17" workbookViewId="0">
      <selection activeCell="P26" sqref="P26"/>
    </sheetView>
  </sheetViews>
  <sheetFormatPr defaultColWidth="8.90625" defaultRowHeight="14.5" x14ac:dyDescent="0.35"/>
  <cols>
    <col min="1" max="1" width="53" customWidth="1"/>
    <col min="2" max="2" width="1.6328125" customWidth="1"/>
    <col min="3" max="4" width="14.81640625" customWidth="1"/>
    <col min="5" max="10" width="14.90625" customWidth="1"/>
    <col min="11" max="12" width="13.453125" customWidth="1"/>
    <col min="13" max="13" width="13.36328125" customWidth="1"/>
    <col min="14" max="14" width="12.453125" customWidth="1"/>
    <col min="15" max="16" width="11.6328125" customWidth="1"/>
    <col min="17" max="23" width="13.6328125" customWidth="1"/>
    <col min="24" max="24" width="11.6328125" customWidth="1"/>
    <col min="25" max="25" width="13.453125" customWidth="1"/>
    <col min="26" max="26" width="15" customWidth="1"/>
    <col min="27" max="29" width="13.453125" customWidth="1"/>
  </cols>
  <sheetData>
    <row r="1" spans="1:29" ht="15" customHeight="1" x14ac:dyDescent="0.35">
      <c r="A1" s="175" t="s">
        <v>4</v>
      </c>
      <c r="B1" s="9"/>
      <c r="C1" s="9"/>
      <c r="D1" s="9"/>
      <c r="E1" s="9"/>
      <c r="F1" s="176" t="s">
        <v>24</v>
      </c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</row>
    <row r="2" spans="1:29" x14ac:dyDescent="0.35">
      <c r="A2" s="175"/>
      <c r="B2" s="4"/>
      <c r="C2" s="4"/>
      <c r="D2" s="4"/>
      <c r="E2" s="4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</row>
    <row r="3" spans="1:29" ht="15" customHeight="1" x14ac:dyDescent="0.35">
      <c r="A3" s="175"/>
      <c r="B3" s="44"/>
      <c r="C3" s="172"/>
      <c r="D3" s="167"/>
      <c r="E3" s="157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</row>
    <row r="4" spans="1:29" x14ac:dyDescent="0.35">
      <c r="A4" s="31"/>
      <c r="B4" s="31"/>
      <c r="C4" s="174">
        <v>2022</v>
      </c>
      <c r="D4" s="174">
        <v>2021</v>
      </c>
      <c r="E4" s="174">
        <v>2020</v>
      </c>
      <c r="F4" s="174">
        <v>2019</v>
      </c>
      <c r="G4" s="174">
        <v>2018</v>
      </c>
      <c r="H4" s="174">
        <v>2017</v>
      </c>
      <c r="I4" s="174">
        <v>2016</v>
      </c>
      <c r="J4" s="174">
        <v>2015</v>
      </c>
      <c r="K4" s="174">
        <v>2014</v>
      </c>
      <c r="L4" s="174">
        <v>2013</v>
      </c>
      <c r="M4" s="174">
        <v>2012</v>
      </c>
      <c r="N4" s="174">
        <v>2011</v>
      </c>
      <c r="O4" s="174">
        <v>2010</v>
      </c>
      <c r="P4" s="174">
        <v>2009</v>
      </c>
      <c r="Q4" s="174" t="s">
        <v>177</v>
      </c>
      <c r="R4" s="174" t="s">
        <v>155</v>
      </c>
      <c r="S4" s="174" t="s">
        <v>155</v>
      </c>
      <c r="T4" s="174" t="s">
        <v>134</v>
      </c>
      <c r="U4" s="174" t="s">
        <v>129</v>
      </c>
      <c r="V4" s="174" t="s">
        <v>122</v>
      </c>
      <c r="W4" s="174" t="s">
        <v>95</v>
      </c>
      <c r="X4" s="174" t="s">
        <v>82</v>
      </c>
      <c r="Y4" s="174" t="s">
        <v>79</v>
      </c>
      <c r="Z4" s="174" t="s">
        <v>18</v>
      </c>
      <c r="AA4" s="174" t="s">
        <v>25</v>
      </c>
      <c r="AB4" s="174" t="s">
        <v>26</v>
      </c>
      <c r="AC4" s="174" t="s">
        <v>27</v>
      </c>
    </row>
    <row r="5" spans="1:29" x14ac:dyDescent="0.35">
      <c r="A5" s="5"/>
      <c r="B5" s="5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</row>
    <row r="6" spans="1:29" x14ac:dyDescent="0.35">
      <c r="A6" s="31" t="s">
        <v>0</v>
      </c>
      <c r="B6" s="31"/>
      <c r="C6" s="155"/>
      <c r="D6" s="155"/>
      <c r="E6" s="155"/>
      <c r="F6" s="143"/>
      <c r="G6" s="135"/>
      <c r="H6" s="117"/>
      <c r="I6" s="75"/>
      <c r="J6" s="67"/>
      <c r="K6" s="65"/>
      <c r="L6" s="31"/>
      <c r="M6" s="29"/>
      <c r="N6" s="29"/>
      <c r="O6" s="33"/>
      <c r="P6" s="33"/>
      <c r="Q6" s="154"/>
      <c r="R6" s="154"/>
      <c r="S6" s="154"/>
      <c r="T6" s="142"/>
      <c r="U6" s="134"/>
      <c r="V6" s="116"/>
      <c r="W6" s="74"/>
      <c r="X6" s="66"/>
      <c r="Y6" s="64"/>
      <c r="Z6" s="30"/>
      <c r="AA6" s="30"/>
      <c r="AB6" s="34"/>
      <c r="AC6" s="34"/>
    </row>
    <row r="7" spans="1:29" x14ac:dyDescent="0.35">
      <c r="A7" s="31"/>
      <c r="B7" s="31"/>
      <c r="C7" s="155"/>
      <c r="D7" s="155"/>
      <c r="E7" s="155"/>
      <c r="F7" s="143"/>
      <c r="G7" s="135"/>
      <c r="H7" s="117"/>
      <c r="I7" s="75"/>
      <c r="J7" s="67"/>
      <c r="K7" s="65"/>
      <c r="L7" s="31"/>
      <c r="M7" s="29"/>
      <c r="N7" s="29"/>
      <c r="O7" s="33"/>
      <c r="P7" s="33"/>
      <c r="Q7" s="154"/>
      <c r="R7" s="154"/>
      <c r="S7" s="154"/>
      <c r="T7" s="142"/>
      <c r="U7" s="134"/>
      <c r="V7" s="116"/>
      <c r="W7" s="74"/>
      <c r="X7" s="66"/>
      <c r="Y7" s="64"/>
      <c r="Z7" s="30"/>
      <c r="AA7" s="30"/>
      <c r="AB7" s="34"/>
      <c r="AC7" s="34"/>
    </row>
    <row r="8" spans="1:29" x14ac:dyDescent="0.35">
      <c r="A8" s="6" t="s">
        <v>33</v>
      </c>
      <c r="B8" s="6"/>
      <c r="C8" s="35">
        <v>600112</v>
      </c>
      <c r="D8" s="35">
        <v>590799</v>
      </c>
      <c r="E8" s="35">
        <v>580060</v>
      </c>
      <c r="F8" s="35">
        <v>571125</v>
      </c>
      <c r="G8" s="35">
        <v>563076</v>
      </c>
      <c r="H8" s="35">
        <v>555100</v>
      </c>
      <c r="I8" s="35">
        <v>550053</v>
      </c>
      <c r="J8" s="35">
        <v>544513</v>
      </c>
      <c r="K8" s="35">
        <v>539154</v>
      </c>
      <c r="L8" s="35">
        <v>539232</v>
      </c>
      <c r="M8" s="35">
        <v>535228</v>
      </c>
      <c r="N8" s="35">
        <v>532607</v>
      </c>
      <c r="O8" s="35">
        <v>528245</v>
      </c>
      <c r="P8" s="35">
        <v>523394</v>
      </c>
      <c r="Q8" s="11">
        <f t="shared" ref="Q8:X8" si="0">(C8-D8)/D8</f>
        <v>1.5763398380836798E-2</v>
      </c>
      <c r="R8" s="11">
        <f t="shared" si="0"/>
        <v>1.8513602041168156E-2</v>
      </c>
      <c r="S8" s="11">
        <f t="shared" si="0"/>
        <v>1.5644561173123222E-2</v>
      </c>
      <c r="T8" s="11">
        <f t="shared" si="0"/>
        <v>1.4294695565074697E-2</v>
      </c>
      <c r="U8" s="11">
        <f t="shared" si="0"/>
        <v>1.4368582237434696E-2</v>
      </c>
      <c r="V8" s="11">
        <f t="shared" si="0"/>
        <v>9.1754794537980879E-3</v>
      </c>
      <c r="W8" s="11">
        <f t="shared" si="0"/>
        <v>1.0174229081766644E-2</v>
      </c>
      <c r="X8" s="11">
        <f t="shared" si="0"/>
        <v>9.9396461864328187E-3</v>
      </c>
      <c r="Y8" s="11">
        <v>7.4809240174280589E-3</v>
      </c>
      <c r="Z8" s="11">
        <v>7.4809240174280589E-3</v>
      </c>
      <c r="AA8" s="36">
        <v>4.9210768915917136E-3</v>
      </c>
      <c r="AB8" s="36">
        <v>8.2575320163940091E-3</v>
      </c>
      <c r="AC8" s="36">
        <v>9.2683523311309912E-3</v>
      </c>
    </row>
    <row r="9" spans="1:29" x14ac:dyDescent="0.35">
      <c r="A9" s="6" t="s">
        <v>114</v>
      </c>
      <c r="B9" s="6"/>
      <c r="C9" s="35">
        <v>13538</v>
      </c>
      <c r="D9" s="35">
        <v>14995</v>
      </c>
      <c r="E9" s="35">
        <v>12231</v>
      </c>
      <c r="F9" s="35">
        <v>11000</v>
      </c>
      <c r="G9" s="35">
        <v>11135</v>
      </c>
      <c r="H9" s="35">
        <v>9138</v>
      </c>
      <c r="I9" s="35">
        <v>8526</v>
      </c>
      <c r="J9" s="35">
        <v>7813</v>
      </c>
      <c r="K9" s="35"/>
      <c r="L9" s="35"/>
      <c r="M9" s="35"/>
      <c r="N9" s="35"/>
      <c r="O9" s="35"/>
      <c r="P9" s="35"/>
      <c r="Q9" s="11">
        <f t="shared" ref="Q9:W11" si="1">(C9-D9)/D9</f>
        <v>-9.7165721907302438E-2</v>
      </c>
      <c r="R9" s="11">
        <f t="shared" si="1"/>
        <v>0.22598315755048648</v>
      </c>
      <c r="S9" s="11">
        <f t="shared" si="1"/>
        <v>0.1119090909090909</v>
      </c>
      <c r="T9" s="11">
        <f t="shared" si="1"/>
        <v>-1.2123933542882801E-2</v>
      </c>
      <c r="U9" s="11">
        <f t="shared" si="1"/>
        <v>0.21853797329831473</v>
      </c>
      <c r="V9" s="11">
        <f t="shared" si="1"/>
        <v>7.1780436312456022E-2</v>
      </c>
      <c r="W9" s="11">
        <f t="shared" si="1"/>
        <v>9.1258159477793421E-2</v>
      </c>
      <c r="X9" s="11"/>
      <c r="Y9" s="11"/>
      <c r="Z9" s="11"/>
      <c r="AA9" s="36"/>
      <c r="AB9" s="36"/>
      <c r="AC9" s="36"/>
    </row>
    <row r="10" spans="1:29" x14ac:dyDescent="0.35">
      <c r="A10" s="6" t="s">
        <v>34</v>
      </c>
      <c r="B10" s="6"/>
      <c r="C10" s="35">
        <v>9313</v>
      </c>
      <c r="D10" s="35">
        <v>10739</v>
      </c>
      <c r="E10" s="35">
        <v>8935</v>
      </c>
      <c r="F10" s="35">
        <v>8049</v>
      </c>
      <c r="G10" s="35">
        <v>7976</v>
      </c>
      <c r="H10" s="35">
        <v>5047</v>
      </c>
      <c r="I10" s="35">
        <f>I8-J8</f>
        <v>5540</v>
      </c>
      <c r="J10" s="35">
        <f>J8-K8</f>
        <v>5359</v>
      </c>
      <c r="K10" s="35">
        <v>4721</v>
      </c>
      <c r="L10" s="35">
        <v>4004</v>
      </c>
      <c r="M10" s="35">
        <v>2621</v>
      </c>
      <c r="N10" s="35">
        <v>4362</v>
      </c>
      <c r="O10" s="35">
        <v>4851</v>
      </c>
      <c r="P10" s="35">
        <v>4927</v>
      </c>
      <c r="Q10" s="11">
        <f t="shared" si="1"/>
        <v>-0.13278703789924573</v>
      </c>
      <c r="R10" s="11">
        <f t="shared" si="1"/>
        <v>0.20190263010632345</v>
      </c>
      <c r="S10" s="11">
        <f t="shared" si="1"/>
        <v>0.1100757858119021</v>
      </c>
      <c r="T10" s="11">
        <f t="shared" si="1"/>
        <v>9.1524573721163491E-3</v>
      </c>
      <c r="U10" s="11">
        <f t="shared" si="1"/>
        <v>0.5803447592629285</v>
      </c>
      <c r="V10" s="11">
        <f t="shared" si="1"/>
        <v>-8.8989169675090254E-2</v>
      </c>
      <c r="W10" s="11">
        <f t="shared" si="1"/>
        <v>3.3774958014554955E-2</v>
      </c>
      <c r="X10" s="11">
        <f>(J10-K10)/K10</f>
        <v>0.13514085998729083</v>
      </c>
      <c r="Y10" s="11">
        <v>0.5276611980160244</v>
      </c>
      <c r="Z10" s="11">
        <v>0.5276611980160244</v>
      </c>
      <c r="AA10" s="36">
        <v>-0.39912883998165982</v>
      </c>
      <c r="AB10" s="36">
        <v>-0.10080395794681507</v>
      </c>
      <c r="AC10" s="36">
        <v>-1.5425208037345262E-2</v>
      </c>
    </row>
    <row r="11" spans="1:29" x14ac:dyDescent="0.35">
      <c r="A11" s="6" t="s">
        <v>6</v>
      </c>
      <c r="B11" s="6"/>
      <c r="C11" s="35">
        <v>8361</v>
      </c>
      <c r="D11" s="35">
        <v>8325</v>
      </c>
      <c r="E11" s="35">
        <v>8315</v>
      </c>
      <c r="F11" s="35">
        <v>8410</v>
      </c>
      <c r="G11" s="35">
        <v>8442</v>
      </c>
      <c r="H11" s="35">
        <v>8332</v>
      </c>
      <c r="I11" s="35">
        <v>8372</v>
      </c>
      <c r="J11" s="35">
        <v>8414</v>
      </c>
      <c r="K11" s="35">
        <v>8252</v>
      </c>
      <c r="L11" s="35">
        <v>8332</v>
      </c>
      <c r="M11" s="35">
        <v>8424</v>
      </c>
      <c r="N11" s="35">
        <v>8319</v>
      </c>
      <c r="O11" s="35">
        <v>8168</v>
      </c>
      <c r="P11" s="35">
        <v>8240</v>
      </c>
      <c r="Q11" s="11">
        <f t="shared" si="1"/>
        <v>4.3243243243243244E-3</v>
      </c>
      <c r="R11" s="11">
        <f t="shared" si="1"/>
        <v>1.2026458208057728E-3</v>
      </c>
      <c r="S11" s="11">
        <f t="shared" si="1"/>
        <v>-1.1296076099881093E-2</v>
      </c>
      <c r="T11" s="11">
        <f t="shared" si="1"/>
        <v>-3.7905709547500594E-3</v>
      </c>
      <c r="U11" s="11">
        <f t="shared" si="1"/>
        <v>1.3202112337974076E-2</v>
      </c>
      <c r="V11" s="11">
        <f t="shared" si="1"/>
        <v>-4.7778308647873869E-3</v>
      </c>
      <c r="W11" s="11">
        <f t="shared" si="1"/>
        <v>-4.9916805324459234E-3</v>
      </c>
      <c r="X11" s="11">
        <f>(J11-K11)/K11</f>
        <v>1.9631604459524964E-2</v>
      </c>
      <c r="Y11" s="11">
        <v>-1.0921177587844277E-2</v>
      </c>
      <c r="Z11" s="11">
        <v>-1.0921177587844277E-2</v>
      </c>
      <c r="AA11" s="36">
        <v>1.2621709340064902E-2</v>
      </c>
      <c r="AB11" s="36">
        <v>1.8486777668951904E-2</v>
      </c>
      <c r="AC11" s="36">
        <v>-8.7378640776698546E-3</v>
      </c>
    </row>
    <row r="12" spans="1:29" x14ac:dyDescent="0.35">
      <c r="A12" s="6"/>
      <c r="B12" s="6"/>
      <c r="C12" s="6"/>
      <c r="D12" s="6"/>
      <c r="E12" s="6"/>
      <c r="F12" s="6"/>
      <c r="G12" s="6"/>
      <c r="H12" s="6"/>
      <c r="I12" s="6"/>
      <c r="J12" s="6"/>
      <c r="K12" s="35"/>
      <c r="L12" s="35"/>
      <c r="M12" s="35"/>
      <c r="N12" s="35"/>
      <c r="O12" s="35"/>
      <c r="P12" s="35"/>
      <c r="Q12" s="154"/>
      <c r="R12" s="154"/>
      <c r="S12" s="154"/>
      <c r="T12" s="142"/>
      <c r="U12" s="134"/>
      <c r="V12" s="116"/>
      <c r="W12" s="74"/>
      <c r="X12" s="66"/>
      <c r="Y12" s="11"/>
      <c r="Z12" s="11"/>
      <c r="AA12" s="36"/>
      <c r="AB12" s="36"/>
      <c r="AC12" s="36"/>
    </row>
    <row r="13" spans="1:29" x14ac:dyDescent="0.35">
      <c r="A13" s="6" t="s">
        <v>39</v>
      </c>
      <c r="B13" s="6"/>
      <c r="C13" s="6"/>
      <c r="D13" s="6"/>
      <c r="E13" s="6"/>
      <c r="F13" s="6"/>
      <c r="G13" s="6"/>
      <c r="H13" s="6"/>
      <c r="I13" s="6"/>
      <c r="J13" s="6"/>
      <c r="K13" s="10"/>
      <c r="L13" s="10"/>
      <c r="M13" s="10"/>
      <c r="N13" s="33"/>
      <c r="O13" s="33"/>
      <c r="P13" s="33"/>
      <c r="Q13" s="154"/>
      <c r="R13" s="154"/>
      <c r="S13" s="154"/>
      <c r="T13" s="142"/>
      <c r="U13" s="134"/>
      <c r="V13" s="116"/>
      <c r="W13" s="74"/>
      <c r="X13" s="66"/>
      <c r="Y13" s="11"/>
      <c r="Z13" s="11"/>
      <c r="AA13" s="36"/>
      <c r="AB13" s="36"/>
      <c r="AC13" s="36"/>
    </row>
    <row r="14" spans="1:29" x14ac:dyDescent="0.35">
      <c r="A14" s="68" t="s">
        <v>83</v>
      </c>
      <c r="B14" s="6"/>
      <c r="C14" s="6"/>
      <c r="D14" s="6"/>
      <c r="E14" s="6"/>
      <c r="F14" s="6"/>
      <c r="G14" s="6"/>
      <c r="H14" s="6"/>
      <c r="I14" s="6"/>
      <c r="J14" s="6"/>
      <c r="K14" s="10"/>
      <c r="L14" s="10"/>
      <c r="M14" s="10"/>
      <c r="N14" s="33"/>
      <c r="O14" s="33"/>
      <c r="P14" s="33"/>
      <c r="Q14" s="154"/>
      <c r="R14" s="154"/>
      <c r="S14" s="154"/>
      <c r="T14" s="142"/>
      <c r="U14" s="134"/>
      <c r="V14" s="116"/>
      <c r="W14" s="74"/>
      <c r="X14" s="66"/>
      <c r="Y14" s="11"/>
      <c r="Z14" s="11"/>
      <c r="AA14" s="36"/>
      <c r="AB14" s="36"/>
      <c r="AC14" s="36"/>
    </row>
    <row r="15" spans="1:29" x14ac:dyDescent="0.35">
      <c r="A15" s="6" t="s">
        <v>1</v>
      </c>
      <c r="B15" s="6"/>
      <c r="C15" s="33"/>
      <c r="D15" s="33"/>
      <c r="E15" s="33"/>
      <c r="F15" s="33">
        <v>46.2</v>
      </c>
      <c r="G15" s="33">
        <v>62</v>
      </c>
      <c r="H15" s="33">
        <v>57.1</v>
      </c>
      <c r="I15" s="33">
        <v>28.7</v>
      </c>
      <c r="J15" s="33">
        <v>27.2</v>
      </c>
      <c r="K15" s="33">
        <v>46.7</v>
      </c>
      <c r="L15" s="33">
        <v>37.200000000000003</v>
      </c>
      <c r="M15" s="33">
        <v>15.9</v>
      </c>
      <c r="N15" s="33">
        <v>26.5</v>
      </c>
      <c r="O15" s="33"/>
      <c r="P15" s="33"/>
      <c r="Q15" s="11"/>
      <c r="R15" s="11"/>
      <c r="S15" s="11"/>
      <c r="T15" s="11">
        <f t="shared" ref="T15" si="2">(F15-G15)/G15</f>
        <v>-0.25483870967741928</v>
      </c>
      <c r="U15" s="11">
        <f t="shared" ref="U15:X15" si="3">(G15-H15)/H15</f>
        <v>8.5814360770577913E-2</v>
      </c>
      <c r="V15" s="11">
        <f t="shared" si="3"/>
        <v>0.98954703832752622</v>
      </c>
      <c r="W15" s="11">
        <f t="shared" si="3"/>
        <v>5.514705882352941E-2</v>
      </c>
      <c r="X15" s="11">
        <f t="shared" si="3"/>
        <v>-0.41755888650963602</v>
      </c>
      <c r="Y15" s="11">
        <v>1.3396226415094339</v>
      </c>
      <c r="Z15" s="11">
        <v>1.3396226415094339</v>
      </c>
      <c r="AA15" s="36">
        <v>-0.4</v>
      </c>
      <c r="AB15" s="36"/>
      <c r="AC15" s="36"/>
    </row>
    <row r="16" spans="1:29" x14ac:dyDescent="0.35">
      <c r="A16" s="6" t="s">
        <v>2</v>
      </c>
      <c r="B16" s="6"/>
      <c r="C16" s="37"/>
      <c r="D16" s="37"/>
      <c r="E16" s="37"/>
      <c r="F16" s="37">
        <v>3</v>
      </c>
      <c r="G16" s="37">
        <v>347.3</v>
      </c>
      <c r="H16" s="37">
        <v>0</v>
      </c>
      <c r="I16" s="37">
        <v>0</v>
      </c>
      <c r="J16" s="37">
        <v>0</v>
      </c>
      <c r="K16" s="37">
        <v>105.8</v>
      </c>
      <c r="L16" s="37">
        <v>0</v>
      </c>
      <c r="M16" s="37">
        <v>0</v>
      </c>
      <c r="N16" s="37">
        <v>0</v>
      </c>
      <c r="O16" s="37"/>
      <c r="P16" s="37"/>
      <c r="Q16" s="11"/>
      <c r="R16" s="11"/>
      <c r="S16" s="11"/>
      <c r="T16" s="11">
        <v>-1</v>
      </c>
      <c r="U16" s="11">
        <v>0</v>
      </c>
      <c r="V16" s="11">
        <v>0</v>
      </c>
      <c r="W16" s="11">
        <v>0</v>
      </c>
      <c r="X16" s="11">
        <f>(J16-K16)/K16</f>
        <v>-1</v>
      </c>
      <c r="Y16" s="11" t="s">
        <v>7</v>
      </c>
      <c r="Z16" s="11" t="s">
        <v>7</v>
      </c>
      <c r="AA16" s="36" t="s">
        <v>7</v>
      </c>
      <c r="AB16" s="36"/>
      <c r="AC16" s="36"/>
    </row>
    <row r="17" spans="1:31" x14ac:dyDescent="0.35">
      <c r="A17" s="6" t="s">
        <v>28</v>
      </c>
      <c r="B17" s="6"/>
      <c r="C17" s="37"/>
      <c r="D17" s="37"/>
      <c r="E17" s="37"/>
      <c r="F17" s="37">
        <f>+F16+F15</f>
        <v>49.2</v>
      </c>
      <c r="G17" s="37">
        <f>+G16+G15</f>
        <v>409.3</v>
      </c>
      <c r="H17" s="33">
        <v>57.1</v>
      </c>
      <c r="I17" s="33">
        <v>28.7</v>
      </c>
      <c r="J17" s="33">
        <v>27.2</v>
      </c>
      <c r="K17" s="33">
        <v>152.5</v>
      </c>
      <c r="L17" s="33">
        <v>37.200000000000003</v>
      </c>
      <c r="M17" s="33">
        <v>15.9</v>
      </c>
      <c r="N17" s="33">
        <v>26.5</v>
      </c>
      <c r="O17" s="33"/>
      <c r="P17" s="33"/>
      <c r="Q17" s="11"/>
      <c r="R17" s="11"/>
      <c r="S17" s="11"/>
      <c r="T17" s="11">
        <f t="shared" ref="T17" si="4">(F17-G17)/G17</f>
        <v>-0.87979477156120212</v>
      </c>
      <c r="U17" s="11">
        <f>(G17-H17)/H17</f>
        <v>6.168126094570928</v>
      </c>
      <c r="V17" s="11">
        <f>(H17-I17)/I17</f>
        <v>0.98954703832752622</v>
      </c>
      <c r="W17" s="11">
        <f>(I17-J17)/J17</f>
        <v>5.514705882352941E-2</v>
      </c>
      <c r="X17" s="11">
        <f>(J17-K17)/K17</f>
        <v>-0.82163934426229501</v>
      </c>
      <c r="Y17" s="11">
        <v>1.3396226415094339</v>
      </c>
      <c r="Z17" s="11">
        <v>1.3396226415094339</v>
      </c>
      <c r="AA17" s="36">
        <v>-0.4</v>
      </c>
      <c r="AB17" s="36"/>
      <c r="AC17" s="36"/>
    </row>
    <row r="18" spans="1:31" x14ac:dyDescent="0.35">
      <c r="A18" s="6"/>
      <c r="B18" s="6"/>
      <c r="C18" s="6"/>
      <c r="D18" s="6"/>
      <c r="E18" s="6"/>
      <c r="F18" s="6"/>
      <c r="G18" s="6"/>
      <c r="H18" s="6"/>
      <c r="I18" s="6"/>
      <c r="J18" s="6"/>
      <c r="K18" s="33"/>
      <c r="L18" s="33"/>
      <c r="M18" s="33"/>
      <c r="N18" s="33"/>
      <c r="O18" s="33"/>
      <c r="P18" s="33"/>
      <c r="Q18" s="38"/>
      <c r="R18" s="38"/>
      <c r="S18" s="38"/>
      <c r="T18" s="38"/>
      <c r="U18" s="38"/>
      <c r="V18" s="38"/>
      <c r="W18" s="38"/>
      <c r="X18" s="38"/>
      <c r="Y18" s="18"/>
      <c r="Z18" s="18"/>
      <c r="AA18" s="39"/>
      <c r="AB18" s="39"/>
      <c r="AC18" s="39"/>
    </row>
    <row r="19" spans="1:31" x14ac:dyDescent="0.35">
      <c r="A19" s="6" t="s">
        <v>29</v>
      </c>
      <c r="B19" s="6"/>
      <c r="C19" s="6"/>
      <c r="D19" s="6"/>
      <c r="E19" s="6"/>
      <c r="F19" s="6"/>
      <c r="G19" s="6"/>
      <c r="H19" s="6"/>
      <c r="I19" s="6"/>
      <c r="J19" s="6"/>
      <c r="K19" s="33"/>
      <c r="L19" s="33"/>
      <c r="M19" s="33"/>
      <c r="N19" s="33"/>
      <c r="O19" s="33"/>
      <c r="P19" s="33"/>
      <c r="Q19" s="154"/>
      <c r="R19" s="154"/>
      <c r="S19" s="154"/>
      <c r="T19" s="142"/>
      <c r="U19" s="134"/>
      <c r="V19" s="116"/>
      <c r="W19" s="74"/>
      <c r="X19" s="66"/>
      <c r="Y19" s="19"/>
      <c r="Z19" s="19"/>
      <c r="AA19" s="34"/>
      <c r="AB19" s="34"/>
      <c r="AC19" s="34"/>
    </row>
    <row r="20" spans="1:31" x14ac:dyDescent="0.35">
      <c r="A20" s="6" t="s">
        <v>1</v>
      </c>
      <c r="B20" s="6"/>
      <c r="C20" s="37"/>
      <c r="D20" s="37"/>
      <c r="E20" s="37"/>
      <c r="F20" s="37"/>
      <c r="G20" s="37"/>
      <c r="H20" s="37"/>
      <c r="I20" s="37">
        <v>117</v>
      </c>
      <c r="J20" s="33">
        <v>155.30000000000001</v>
      </c>
      <c r="K20" s="33">
        <v>141.30000000000001</v>
      </c>
      <c r="L20" s="33">
        <v>95.8</v>
      </c>
      <c r="M20" s="33">
        <v>95.7</v>
      </c>
      <c r="N20" s="33">
        <v>113.8</v>
      </c>
      <c r="O20" s="33">
        <v>66.8</v>
      </c>
      <c r="P20" s="33">
        <v>104.1</v>
      </c>
      <c r="Q20" s="11"/>
      <c r="R20" s="11"/>
      <c r="S20" s="11"/>
      <c r="T20" s="11"/>
      <c r="U20" s="11"/>
      <c r="V20" s="11"/>
      <c r="W20" s="11">
        <f t="shared" ref="W20:X22" si="5">(I20-J20)/J20</f>
        <v>-0.24661944623309728</v>
      </c>
      <c r="X20" s="11">
        <f t="shared" si="5"/>
        <v>9.9079971691436647E-2</v>
      </c>
      <c r="Y20" s="11">
        <v>1.0449320794148065E-3</v>
      </c>
      <c r="Z20" s="11">
        <v>1.0449320794148065E-3</v>
      </c>
      <c r="AA20" s="36">
        <v>-0.15905096660808427</v>
      </c>
      <c r="AB20" s="36">
        <v>0.70359281437125754</v>
      </c>
      <c r="AC20" s="36">
        <v>-0.35830931796349663</v>
      </c>
      <c r="AE20" s="6"/>
    </row>
    <row r="21" spans="1:31" x14ac:dyDescent="0.35">
      <c r="A21" s="6" t="s">
        <v>2</v>
      </c>
      <c r="B21" s="6"/>
      <c r="C21" s="37"/>
      <c r="D21" s="37"/>
      <c r="E21" s="37"/>
      <c r="F21" s="37"/>
      <c r="G21" s="37"/>
      <c r="H21" s="37"/>
      <c r="I21" s="37">
        <v>7.8</v>
      </c>
      <c r="J21" s="37">
        <v>340.9</v>
      </c>
      <c r="K21" s="37">
        <v>9.6</v>
      </c>
      <c r="L21" s="37">
        <v>0</v>
      </c>
      <c r="M21" s="37">
        <v>0</v>
      </c>
      <c r="N21" s="33">
        <v>9.4</v>
      </c>
      <c r="O21" s="33">
        <v>0</v>
      </c>
      <c r="P21" s="37">
        <v>49.3</v>
      </c>
      <c r="Q21" s="11"/>
      <c r="R21" s="11"/>
      <c r="S21" s="11"/>
      <c r="T21" s="11"/>
      <c r="U21" s="11"/>
      <c r="V21" s="11"/>
      <c r="W21" s="11">
        <f t="shared" si="5"/>
        <v>-0.97711938985039593</v>
      </c>
      <c r="X21" s="11">
        <f t="shared" si="5"/>
        <v>34.510416666666664</v>
      </c>
      <c r="Y21" s="11" t="s">
        <v>7</v>
      </c>
      <c r="Z21" s="11" t="s">
        <v>7</v>
      </c>
      <c r="AA21" s="36" t="s">
        <v>7</v>
      </c>
      <c r="AB21" s="36" t="s">
        <v>7</v>
      </c>
      <c r="AC21" s="36" t="s">
        <v>7</v>
      </c>
    </row>
    <row r="22" spans="1:31" x14ac:dyDescent="0.35">
      <c r="A22" s="6" t="s">
        <v>28</v>
      </c>
      <c r="B22" s="6"/>
      <c r="C22" s="33"/>
      <c r="D22" s="33"/>
      <c r="E22" s="33"/>
      <c r="F22" s="33"/>
      <c r="G22" s="33"/>
      <c r="H22" s="33"/>
      <c r="I22" s="33">
        <v>124.8</v>
      </c>
      <c r="J22" s="33">
        <v>496.2</v>
      </c>
      <c r="K22" s="33">
        <v>150.9</v>
      </c>
      <c r="L22" s="33">
        <v>95.8</v>
      </c>
      <c r="M22" s="33">
        <v>95.7</v>
      </c>
      <c r="N22" s="33">
        <v>123.2</v>
      </c>
      <c r="O22" s="33">
        <v>66.8</v>
      </c>
      <c r="P22" s="33">
        <v>153.4</v>
      </c>
      <c r="Q22" s="11"/>
      <c r="R22" s="11"/>
      <c r="S22" s="11"/>
      <c r="T22" s="11"/>
      <c r="U22" s="11"/>
      <c r="V22" s="11"/>
      <c r="W22" s="11">
        <f t="shared" si="5"/>
        <v>-0.7484885126964933</v>
      </c>
      <c r="X22" s="11">
        <f t="shared" si="5"/>
        <v>2.288270377733598</v>
      </c>
      <c r="Y22" s="11">
        <v>1.0449320794148065E-3</v>
      </c>
      <c r="Z22" s="11">
        <v>1.0449320794148065E-3</v>
      </c>
      <c r="AA22" s="36">
        <v>-0.2232142857142857</v>
      </c>
      <c r="AB22" s="36">
        <v>0.84431137724550909</v>
      </c>
      <c r="AC22" s="36">
        <v>-0.5645371577574968</v>
      </c>
    </row>
    <row r="23" spans="1:31" x14ac:dyDescent="0.35">
      <c r="A23" s="5"/>
      <c r="B23" s="5"/>
      <c r="C23" s="5"/>
      <c r="D23" s="5"/>
      <c r="E23" s="5"/>
      <c r="F23" s="160"/>
      <c r="G23" s="5"/>
      <c r="H23" s="5"/>
      <c r="I23" s="5"/>
      <c r="J23" s="5"/>
      <c r="K23" s="40"/>
      <c r="L23" s="40"/>
      <c r="M23" s="40"/>
      <c r="N23" s="40"/>
      <c r="O23" s="40"/>
      <c r="P23" s="40"/>
      <c r="Q23" s="154"/>
      <c r="R23" s="154"/>
      <c r="S23" s="154"/>
      <c r="T23" s="142"/>
      <c r="U23" s="134"/>
      <c r="V23" s="116"/>
      <c r="W23" s="74"/>
      <c r="X23" s="66"/>
      <c r="Y23" s="18"/>
      <c r="Z23" s="18"/>
      <c r="AA23" s="39"/>
      <c r="AB23" s="39"/>
      <c r="AC23" s="39"/>
    </row>
    <row r="24" spans="1:31" x14ac:dyDescent="0.35">
      <c r="A24" s="6" t="s">
        <v>29</v>
      </c>
      <c r="B24" s="5"/>
      <c r="C24" s="37"/>
      <c r="D24" s="37"/>
      <c r="E24" s="37"/>
      <c r="F24" s="37"/>
      <c r="G24" s="5"/>
      <c r="H24" s="5"/>
      <c r="I24" s="5"/>
      <c r="J24" s="5"/>
      <c r="K24" s="40"/>
      <c r="L24" s="40"/>
      <c r="M24" s="40"/>
      <c r="N24" s="40"/>
      <c r="O24" s="40"/>
      <c r="P24" s="40"/>
      <c r="Q24" s="154"/>
      <c r="R24" s="154"/>
      <c r="S24" s="154"/>
      <c r="T24" s="154"/>
      <c r="U24" s="154"/>
      <c r="V24" s="154"/>
      <c r="W24" s="154"/>
      <c r="X24" s="154"/>
      <c r="Y24" s="18"/>
      <c r="Z24" s="18"/>
      <c r="AA24" s="39"/>
      <c r="AB24" s="39"/>
      <c r="AC24" s="39"/>
    </row>
    <row r="25" spans="1:31" x14ac:dyDescent="0.35">
      <c r="A25" s="6" t="s">
        <v>163</v>
      </c>
      <c r="B25" s="5"/>
      <c r="C25" s="37">
        <v>21.7</v>
      </c>
      <c r="D25" s="37">
        <v>21.3</v>
      </c>
      <c r="E25" s="37">
        <v>20</v>
      </c>
      <c r="F25" s="37">
        <v>34.700000000000003</v>
      </c>
      <c r="G25" s="5"/>
      <c r="H25" s="5"/>
      <c r="I25" s="5"/>
      <c r="J25" s="5"/>
      <c r="K25" s="40"/>
      <c r="L25" s="40"/>
      <c r="M25" s="40"/>
      <c r="N25" s="40"/>
      <c r="O25" s="40"/>
      <c r="P25" s="40"/>
      <c r="Q25" s="11">
        <f t="shared" ref="Q25:S29" si="6">(C25-D25)/D25</f>
        <v>1.8779342723004626E-2</v>
      </c>
      <c r="R25" s="11">
        <f t="shared" si="6"/>
        <v>6.500000000000003E-2</v>
      </c>
      <c r="S25" s="11">
        <f t="shared" si="6"/>
        <v>-0.42363112391930841</v>
      </c>
      <c r="T25" s="154"/>
      <c r="U25" s="154"/>
      <c r="V25" s="154"/>
      <c r="W25" s="154"/>
      <c r="X25" s="154"/>
      <c r="Y25" s="18"/>
      <c r="Z25" s="18"/>
      <c r="AA25" s="39"/>
      <c r="AB25" s="39"/>
      <c r="AC25" s="39"/>
    </row>
    <row r="26" spans="1:31" x14ac:dyDescent="0.35">
      <c r="A26" s="6" t="s">
        <v>164</v>
      </c>
      <c r="B26" s="5"/>
      <c r="C26" s="37">
        <v>11.9</v>
      </c>
      <c r="D26" s="37">
        <v>11.6</v>
      </c>
      <c r="E26" s="37">
        <v>7.1</v>
      </c>
      <c r="F26" s="37">
        <v>11.1</v>
      </c>
      <c r="G26" s="5"/>
      <c r="H26" s="5"/>
      <c r="I26" s="5"/>
      <c r="J26" s="5"/>
      <c r="K26" s="40"/>
      <c r="L26" s="40"/>
      <c r="M26" s="40"/>
      <c r="N26" s="40"/>
      <c r="O26" s="40"/>
      <c r="P26" s="40"/>
      <c r="Q26" s="11">
        <f t="shared" si="6"/>
        <v>2.5862068965517303E-2</v>
      </c>
      <c r="R26" s="11">
        <f t="shared" si="6"/>
        <v>0.63380281690140849</v>
      </c>
      <c r="S26" s="11">
        <f t="shared" si="6"/>
        <v>-0.3603603603603604</v>
      </c>
      <c r="T26" s="154"/>
      <c r="U26" s="154"/>
      <c r="V26" s="154"/>
      <c r="W26" s="154"/>
      <c r="X26" s="154"/>
      <c r="Y26" s="18"/>
      <c r="Z26" s="18"/>
      <c r="AA26" s="39"/>
      <c r="AB26" s="39"/>
      <c r="AC26" s="39"/>
    </row>
    <row r="27" spans="1:31" x14ac:dyDescent="0.35">
      <c r="A27" s="6" t="s">
        <v>165</v>
      </c>
      <c r="B27" s="5"/>
      <c r="C27" s="37">
        <f>+C26+C25</f>
        <v>33.6</v>
      </c>
      <c r="D27" s="37">
        <f>+D26+D25</f>
        <v>32.9</v>
      </c>
      <c r="E27" s="37">
        <f>+E26+E25</f>
        <v>27.1</v>
      </c>
      <c r="F27" s="37">
        <v>45.8</v>
      </c>
      <c r="G27" s="5"/>
      <c r="H27" s="5"/>
      <c r="I27" s="5"/>
      <c r="J27" s="5"/>
      <c r="K27" s="40"/>
      <c r="L27" s="40"/>
      <c r="M27" s="40"/>
      <c r="N27" s="40"/>
      <c r="O27" s="40"/>
      <c r="P27" s="40"/>
      <c r="Q27" s="11">
        <f t="shared" si="6"/>
        <v>2.1276595744680937E-2</v>
      </c>
      <c r="R27" s="11">
        <f t="shared" si="6"/>
        <v>0.21402214022140209</v>
      </c>
      <c r="S27" s="11">
        <f t="shared" si="6"/>
        <v>-0.408296943231441</v>
      </c>
      <c r="T27" s="154"/>
      <c r="U27" s="154"/>
      <c r="V27" s="154"/>
      <c r="W27" s="154"/>
      <c r="X27" s="154"/>
      <c r="Y27" s="18"/>
      <c r="Z27" s="18"/>
      <c r="AA27" s="39"/>
      <c r="AB27" s="39"/>
      <c r="AC27" s="39"/>
    </row>
    <row r="28" spans="1:31" x14ac:dyDescent="0.35">
      <c r="A28" s="6" t="s">
        <v>166</v>
      </c>
      <c r="B28" s="5"/>
      <c r="C28" s="37">
        <v>3.8</v>
      </c>
      <c r="D28" s="37">
        <v>0</v>
      </c>
      <c r="E28" s="37">
        <v>0</v>
      </c>
      <c r="F28" s="37">
        <v>3</v>
      </c>
      <c r="G28" s="5"/>
      <c r="H28" s="5"/>
      <c r="I28" s="5"/>
      <c r="J28" s="5"/>
      <c r="K28" s="40"/>
      <c r="L28" s="40"/>
      <c r="M28" s="40"/>
      <c r="N28" s="40"/>
      <c r="O28" s="40"/>
      <c r="P28" s="40"/>
      <c r="Q28" s="11" t="e">
        <f t="shared" si="6"/>
        <v>#DIV/0!</v>
      </c>
      <c r="R28" s="11" t="e">
        <f t="shared" si="6"/>
        <v>#DIV/0!</v>
      </c>
      <c r="S28" s="11">
        <f t="shared" si="6"/>
        <v>-1</v>
      </c>
      <c r="T28" s="154"/>
      <c r="U28" s="154"/>
      <c r="V28" s="154"/>
      <c r="W28" s="154"/>
      <c r="X28" s="154"/>
      <c r="Y28" s="18"/>
      <c r="Z28" s="18"/>
      <c r="AA28" s="39"/>
      <c r="AB28" s="39"/>
      <c r="AC28" s="39"/>
    </row>
    <row r="29" spans="1:31" x14ac:dyDescent="0.35">
      <c r="A29" s="6"/>
      <c r="B29" s="5"/>
      <c r="C29" s="37">
        <f>+C28+C27</f>
        <v>37.4</v>
      </c>
      <c r="D29" s="37">
        <f>+D28+D27</f>
        <v>32.9</v>
      </c>
      <c r="E29" s="37">
        <f>+E28+E27</f>
        <v>27.1</v>
      </c>
      <c r="F29" s="37">
        <f>+F28+F27</f>
        <v>48.8</v>
      </c>
      <c r="G29" s="5"/>
      <c r="H29" s="5"/>
      <c r="I29" s="5"/>
      <c r="J29" s="5"/>
      <c r="K29" s="40"/>
      <c r="L29" s="40"/>
      <c r="M29" s="40"/>
      <c r="N29" s="40"/>
      <c r="O29" s="40"/>
      <c r="P29" s="40"/>
      <c r="Q29" s="11">
        <f t="shared" si="6"/>
        <v>0.13677811550151978</v>
      </c>
      <c r="R29" s="11">
        <f t="shared" si="6"/>
        <v>0.21402214022140209</v>
      </c>
      <c r="S29" s="11">
        <f t="shared" si="6"/>
        <v>-0.44467213114754089</v>
      </c>
      <c r="T29" s="154"/>
      <c r="U29" s="154"/>
      <c r="V29" s="154"/>
      <c r="W29" s="154"/>
      <c r="X29" s="154"/>
      <c r="Y29" s="18"/>
      <c r="Z29" s="18"/>
      <c r="AA29" s="39"/>
      <c r="AB29" s="39"/>
      <c r="AC29" s="39"/>
    </row>
    <row r="30" spans="1:31" x14ac:dyDescent="0.35">
      <c r="A30" s="5"/>
      <c r="B30" s="5"/>
      <c r="C30" s="37"/>
      <c r="D30" s="37"/>
      <c r="E30" s="37"/>
      <c r="F30" s="37"/>
      <c r="G30" s="5"/>
      <c r="H30" s="5"/>
      <c r="I30" s="5"/>
      <c r="J30" s="5"/>
      <c r="K30" s="40"/>
      <c r="L30" s="40"/>
      <c r="M30" s="40"/>
      <c r="N30" s="40"/>
      <c r="O30" s="40"/>
      <c r="P30" s="40"/>
      <c r="Q30" s="154"/>
      <c r="R30" s="154"/>
      <c r="S30" s="154"/>
      <c r="T30" s="154"/>
      <c r="U30" s="154"/>
      <c r="V30" s="154"/>
      <c r="W30" s="154"/>
      <c r="X30" s="154"/>
      <c r="Y30" s="18"/>
      <c r="Z30" s="18"/>
      <c r="AA30" s="39"/>
      <c r="AB30" s="39"/>
      <c r="AC30" s="39"/>
    </row>
    <row r="31" spans="1:31" x14ac:dyDescent="0.35">
      <c r="A31" s="31" t="s">
        <v>148</v>
      </c>
      <c r="B31" s="31"/>
      <c r="C31" s="155"/>
      <c r="D31" s="155"/>
      <c r="E31" s="155"/>
      <c r="F31" s="143"/>
      <c r="G31" s="135"/>
      <c r="H31" s="117"/>
      <c r="I31" s="75"/>
      <c r="J31" s="67"/>
      <c r="K31" s="33"/>
      <c r="L31" s="33"/>
      <c r="M31" s="33"/>
      <c r="N31" s="33"/>
      <c r="O31" s="33"/>
      <c r="P31" s="33"/>
      <c r="Q31" s="154"/>
      <c r="R31" s="154"/>
      <c r="S31" s="154"/>
      <c r="T31" s="142"/>
      <c r="U31" s="134"/>
      <c r="V31" s="116"/>
      <c r="W31" s="74"/>
      <c r="X31" s="66"/>
      <c r="Y31" s="19"/>
      <c r="Z31" s="19"/>
      <c r="AA31" s="34"/>
      <c r="AB31" s="34"/>
      <c r="AC31" s="34"/>
    </row>
    <row r="32" spans="1:31" x14ac:dyDescent="0.35">
      <c r="A32" s="31"/>
      <c r="B32" s="31"/>
      <c r="C32" s="155"/>
      <c r="D32" s="155"/>
      <c r="E32" s="155"/>
      <c r="F32" s="143"/>
      <c r="G32" s="135"/>
      <c r="H32" s="117"/>
      <c r="I32" s="75"/>
      <c r="J32" s="67"/>
      <c r="K32" s="33"/>
      <c r="L32" s="33"/>
      <c r="M32" s="33"/>
      <c r="N32" s="33"/>
      <c r="O32" s="33"/>
      <c r="P32" s="33"/>
      <c r="Q32" s="154"/>
      <c r="R32" s="154"/>
      <c r="S32" s="154"/>
      <c r="T32" s="142"/>
      <c r="U32" s="134"/>
      <c r="V32" s="116"/>
      <c r="W32" s="74"/>
      <c r="X32" s="66"/>
      <c r="Y32" s="19"/>
      <c r="Z32" s="19"/>
      <c r="AA32" s="34"/>
      <c r="AB32" s="34"/>
      <c r="AC32" s="34"/>
    </row>
    <row r="33" spans="1:29" x14ac:dyDescent="0.35">
      <c r="A33" s="6" t="s">
        <v>35</v>
      </c>
      <c r="B33" s="6"/>
      <c r="C33" s="35">
        <v>117994</v>
      </c>
      <c r="D33" s="35">
        <v>116472</v>
      </c>
      <c r="E33" s="35">
        <v>113960</v>
      </c>
      <c r="F33" s="35">
        <v>111642</v>
      </c>
      <c r="G33" s="35">
        <v>109229</v>
      </c>
      <c r="H33" s="35">
        <v>106670</v>
      </c>
      <c r="I33" s="35">
        <v>104322</v>
      </c>
      <c r="J33" s="35">
        <v>101565</v>
      </c>
      <c r="K33" s="35">
        <v>159738</v>
      </c>
      <c r="L33" s="35">
        <v>156952</v>
      </c>
      <c r="M33" s="35">
        <v>154649</v>
      </c>
      <c r="N33" s="35">
        <v>152508</v>
      </c>
      <c r="O33" s="35">
        <v>152267</v>
      </c>
      <c r="P33" s="35">
        <v>149516</v>
      </c>
      <c r="Q33" s="11">
        <f t="shared" ref="Q33:X33" si="7">(C33-D33)/D33</f>
        <v>1.3067518373514664E-2</v>
      </c>
      <c r="R33" s="11">
        <f t="shared" si="7"/>
        <v>2.2042822042822041E-2</v>
      </c>
      <c r="S33" s="11">
        <f t="shared" si="7"/>
        <v>2.0762795363751994E-2</v>
      </c>
      <c r="T33" s="11">
        <f t="shared" si="7"/>
        <v>2.2091202885680544E-2</v>
      </c>
      <c r="U33" s="11">
        <f t="shared" si="7"/>
        <v>2.3989875316396361E-2</v>
      </c>
      <c r="V33" s="11">
        <f t="shared" si="7"/>
        <v>2.2507237207875615E-2</v>
      </c>
      <c r="W33" s="11">
        <f t="shared" si="7"/>
        <v>2.7145177964850095E-2</v>
      </c>
      <c r="X33" s="11">
        <f t="shared" si="7"/>
        <v>-0.36417759080494311</v>
      </c>
      <c r="Y33" s="11">
        <v>1.4891787208452634E-2</v>
      </c>
      <c r="Z33" s="11">
        <v>1.4891787208452634E-2</v>
      </c>
      <c r="AA33" s="36">
        <v>1.4038607810737735E-2</v>
      </c>
      <c r="AB33" s="36">
        <v>1.5827460973159013E-3</v>
      </c>
      <c r="AC33" s="36">
        <v>1.8399368629444357E-2</v>
      </c>
    </row>
    <row r="34" spans="1:29" x14ac:dyDescent="0.35">
      <c r="A34" s="6" t="s">
        <v>113</v>
      </c>
      <c r="B34" s="6"/>
      <c r="C34" s="35">
        <v>3146</v>
      </c>
      <c r="D34" s="35">
        <v>3844</v>
      </c>
      <c r="E34" s="35">
        <v>3201</v>
      </c>
      <c r="F34" s="35">
        <v>3322</v>
      </c>
      <c r="G34" s="35">
        <v>3165</v>
      </c>
      <c r="H34" s="35">
        <v>3515</v>
      </c>
      <c r="I34" s="35">
        <v>3323</v>
      </c>
      <c r="J34" s="35">
        <v>2821</v>
      </c>
      <c r="K34" s="26"/>
      <c r="L34" s="26"/>
      <c r="M34" s="26"/>
      <c r="N34" s="26"/>
      <c r="O34" s="26"/>
      <c r="P34" s="26"/>
      <c r="Q34" s="11">
        <f t="shared" ref="Q34:W36" si="8">(C34-D34)/D34</f>
        <v>-0.18158168574401665</v>
      </c>
      <c r="R34" s="11">
        <f t="shared" si="8"/>
        <v>0.20087472664792252</v>
      </c>
      <c r="S34" s="11">
        <f t="shared" si="8"/>
        <v>-3.6423841059602648E-2</v>
      </c>
      <c r="T34" s="11">
        <f t="shared" si="8"/>
        <v>4.9605055292259087E-2</v>
      </c>
      <c r="U34" s="11">
        <f t="shared" si="8"/>
        <v>-9.9573257467994308E-2</v>
      </c>
      <c r="V34" s="11">
        <f t="shared" si="8"/>
        <v>5.777911525729762E-2</v>
      </c>
      <c r="W34" s="11">
        <f t="shared" si="8"/>
        <v>0.17795108117688763</v>
      </c>
      <c r="X34" s="11"/>
      <c r="Y34" s="11"/>
      <c r="Z34" s="11"/>
      <c r="AA34" s="36"/>
      <c r="AB34" s="36"/>
      <c r="AC34" s="36"/>
    </row>
    <row r="35" spans="1:29" x14ac:dyDescent="0.35">
      <c r="A35" s="6" t="s">
        <v>38</v>
      </c>
      <c r="B35" s="6"/>
      <c r="C35" s="35">
        <v>1523</v>
      </c>
      <c r="D35" s="35">
        <v>2512</v>
      </c>
      <c r="E35" s="35">
        <v>2318</v>
      </c>
      <c r="F35" s="35">
        <v>2413</v>
      </c>
      <c r="G35" s="35">
        <v>2559</v>
      </c>
      <c r="H35" s="35">
        <v>2348</v>
      </c>
      <c r="I35" s="35">
        <v>2757</v>
      </c>
      <c r="J35" s="35">
        <v>2781</v>
      </c>
      <c r="K35" s="26">
        <v>2786</v>
      </c>
      <c r="L35" s="26">
        <v>2303</v>
      </c>
      <c r="M35" s="26">
        <v>2141</v>
      </c>
      <c r="N35" s="26">
        <v>2833</v>
      </c>
      <c r="O35" s="26">
        <v>2751</v>
      </c>
      <c r="P35" s="26">
        <v>2318</v>
      </c>
      <c r="Q35" s="11">
        <f t="shared" si="8"/>
        <v>-0.39371019108280253</v>
      </c>
      <c r="R35" s="11">
        <f t="shared" si="8"/>
        <v>8.3692838654012086E-2</v>
      </c>
      <c r="S35" s="11">
        <f t="shared" si="8"/>
        <v>-3.937007874015748E-2</v>
      </c>
      <c r="T35" s="11">
        <f t="shared" si="8"/>
        <v>-5.7053536537710045E-2</v>
      </c>
      <c r="U35" s="11">
        <f t="shared" si="8"/>
        <v>8.9863713798977854E-2</v>
      </c>
      <c r="V35" s="11">
        <f t="shared" si="8"/>
        <v>-0.14834965542256076</v>
      </c>
      <c r="W35" s="11">
        <f t="shared" si="8"/>
        <v>-8.6299892125134836E-3</v>
      </c>
      <c r="X35" s="11">
        <f>(J35-K35)/K35</f>
        <v>-1.7946877243359654E-3</v>
      </c>
      <c r="Y35" s="11">
        <v>7.5665576833255477E-2</v>
      </c>
      <c r="Z35" s="11">
        <v>7.5665576833255477E-2</v>
      </c>
      <c r="AA35" s="36">
        <v>-0.24426403106247796</v>
      </c>
      <c r="AB35" s="36">
        <v>2.9807342784442081E-2</v>
      </c>
      <c r="AC35" s="36">
        <v>0.18679896462467638</v>
      </c>
    </row>
    <row r="36" spans="1:29" x14ac:dyDescent="0.35">
      <c r="A36" s="6" t="s">
        <v>3</v>
      </c>
      <c r="B36" s="6"/>
      <c r="C36" s="33">
        <v>13.1</v>
      </c>
      <c r="D36" s="33">
        <v>14.1</v>
      </c>
      <c r="E36" s="33">
        <v>14.3</v>
      </c>
      <c r="F36" s="33">
        <v>14.4</v>
      </c>
      <c r="G36" s="33">
        <v>14.5</v>
      </c>
      <c r="H36" s="33">
        <v>14.3</v>
      </c>
      <c r="I36" s="33">
        <v>13.9</v>
      </c>
      <c r="J36" s="33">
        <v>13.4</v>
      </c>
      <c r="K36" s="33">
        <v>21.9</v>
      </c>
      <c r="L36" s="33">
        <v>21.4</v>
      </c>
      <c r="M36" s="33">
        <v>21.8</v>
      </c>
      <c r="N36" s="33">
        <v>20.8</v>
      </c>
      <c r="O36" s="33">
        <v>21.1</v>
      </c>
      <c r="P36" s="37">
        <v>21.3</v>
      </c>
      <c r="Q36" s="11">
        <f t="shared" si="8"/>
        <v>-7.0921985815602842E-2</v>
      </c>
      <c r="R36" s="11">
        <f t="shared" si="8"/>
        <v>-1.3986013986014061E-2</v>
      </c>
      <c r="S36" s="11">
        <f t="shared" si="8"/>
        <v>-6.9444444444444198E-3</v>
      </c>
      <c r="T36" s="11">
        <f t="shared" si="8"/>
        <v>-6.8965517241379067E-3</v>
      </c>
      <c r="U36" s="11">
        <f t="shared" si="8"/>
        <v>1.3986013986013936E-2</v>
      </c>
      <c r="V36" s="11">
        <f t="shared" si="8"/>
        <v>2.8776978417266213E-2</v>
      </c>
      <c r="W36" s="11">
        <f t="shared" si="8"/>
        <v>3.7313432835820892E-2</v>
      </c>
      <c r="X36" s="11">
        <f>(J36-K36)/K36</f>
        <v>-0.38812785388127846</v>
      </c>
      <c r="Y36" s="11">
        <v>-1.8348623853211121E-2</v>
      </c>
      <c r="Z36" s="11">
        <v>-1.8348623853211121E-2</v>
      </c>
      <c r="AA36" s="36">
        <v>4.8076923076923128E-2</v>
      </c>
      <c r="AB36" s="36">
        <v>-1.4218009478673022E-2</v>
      </c>
      <c r="AC36" s="36">
        <v>-9.3896713615022609E-3</v>
      </c>
    </row>
    <row r="37" spans="1:29" x14ac:dyDescent="0.35">
      <c r="A37" s="6" t="s">
        <v>37</v>
      </c>
      <c r="B37" s="6"/>
      <c r="C37" s="33"/>
      <c r="D37" s="33"/>
      <c r="E37" s="33"/>
      <c r="F37" s="33"/>
      <c r="G37" s="33"/>
      <c r="H37" s="33"/>
      <c r="I37" s="33"/>
      <c r="J37" s="33">
        <v>114.4</v>
      </c>
      <c r="K37" s="33">
        <v>111.3</v>
      </c>
      <c r="L37" s="33">
        <v>118.2</v>
      </c>
      <c r="M37" s="33">
        <v>125.4</v>
      </c>
      <c r="N37" s="33">
        <v>120.1</v>
      </c>
      <c r="O37" s="33">
        <v>109.7</v>
      </c>
      <c r="P37" s="33">
        <v>106.7</v>
      </c>
      <c r="Q37" s="11"/>
      <c r="R37" s="11"/>
      <c r="S37" s="11"/>
      <c r="T37" s="11"/>
      <c r="U37" s="11"/>
      <c r="V37" s="11"/>
      <c r="W37" s="11"/>
      <c r="X37" s="11">
        <f>(J37-K37)/K37</f>
        <v>2.7852650494160004E-2</v>
      </c>
      <c r="Y37" s="11">
        <v>-5.7416267942583699E-2</v>
      </c>
      <c r="Z37" s="11">
        <v>-5.7416267942583699E-2</v>
      </c>
      <c r="AA37" s="36">
        <v>4.4129891756869322E-2</v>
      </c>
      <c r="AB37" s="36">
        <v>9.4804010938924321E-2</v>
      </c>
      <c r="AC37" s="36">
        <v>2.8116213683224034E-2</v>
      </c>
    </row>
    <row r="38" spans="1:29" x14ac:dyDescent="0.35">
      <c r="A38" s="7"/>
      <c r="B38" s="7"/>
      <c r="C38" s="7"/>
      <c r="D38" s="7"/>
      <c r="E38" s="7"/>
      <c r="F38" s="7"/>
      <c r="G38" s="7"/>
      <c r="H38" s="7"/>
      <c r="I38" s="7"/>
      <c r="J38" s="7"/>
      <c r="K38" s="40"/>
      <c r="L38" s="40"/>
      <c r="M38" s="40"/>
      <c r="N38" s="40"/>
      <c r="O38" s="40"/>
      <c r="P38" s="40"/>
      <c r="Q38" s="154"/>
      <c r="R38" s="154"/>
      <c r="S38" s="154"/>
      <c r="T38" s="142"/>
      <c r="U38" s="134"/>
      <c r="V38" s="116"/>
      <c r="W38" s="74"/>
      <c r="X38" s="66"/>
      <c r="Y38" s="19"/>
      <c r="Z38" s="19"/>
      <c r="AA38" s="34"/>
      <c r="AB38" s="34"/>
      <c r="AC38" s="34"/>
    </row>
    <row r="39" spans="1:29" x14ac:dyDescent="0.35">
      <c r="A39" s="31" t="s">
        <v>149</v>
      </c>
      <c r="B39" s="31"/>
      <c r="C39" s="155"/>
      <c r="D39" s="155"/>
      <c r="E39" s="155"/>
      <c r="F39" s="143"/>
      <c r="G39" s="135"/>
      <c r="H39" s="117"/>
      <c r="I39" s="75"/>
      <c r="J39" s="67"/>
      <c r="K39" s="63"/>
      <c r="L39" s="29"/>
      <c r="M39" s="29"/>
      <c r="N39" s="29"/>
      <c r="O39" s="29"/>
      <c r="P39" s="29"/>
      <c r="Q39" s="154"/>
      <c r="R39" s="154"/>
      <c r="S39" s="154"/>
      <c r="T39" s="142"/>
      <c r="U39" s="134"/>
      <c r="V39" s="116"/>
      <c r="W39" s="74"/>
      <c r="X39" s="66"/>
      <c r="Y39" s="19"/>
      <c r="Z39" s="19"/>
      <c r="AA39" s="34"/>
      <c r="AB39" s="34"/>
      <c r="AC39" s="34"/>
    </row>
    <row r="40" spans="1:29" x14ac:dyDescent="0.35">
      <c r="A40" s="31"/>
      <c r="B40" s="31"/>
      <c r="C40" s="155"/>
      <c r="D40" s="155"/>
      <c r="E40" s="155"/>
      <c r="F40" s="143"/>
      <c r="G40" s="135"/>
      <c r="H40" s="117"/>
      <c r="I40" s="75"/>
      <c r="J40" s="67"/>
      <c r="K40" s="63"/>
      <c r="L40" s="29"/>
      <c r="M40" s="29"/>
      <c r="N40" s="29"/>
      <c r="O40" s="29"/>
      <c r="P40" s="29"/>
      <c r="Q40" s="154"/>
      <c r="R40" s="154"/>
      <c r="S40" s="154"/>
      <c r="T40" s="142"/>
      <c r="U40" s="134"/>
      <c r="V40" s="116"/>
      <c r="W40" s="74"/>
      <c r="X40" s="66"/>
      <c r="Y40" s="19"/>
      <c r="Z40" s="19"/>
      <c r="AA40" s="34"/>
      <c r="AB40" s="34"/>
      <c r="AC40" s="34"/>
    </row>
    <row r="41" spans="1:29" x14ac:dyDescent="0.35">
      <c r="A41" s="6" t="s">
        <v>40</v>
      </c>
      <c r="B41" s="6"/>
      <c r="C41" s="37">
        <v>5.3</v>
      </c>
      <c r="D41" s="37">
        <v>8.6</v>
      </c>
      <c r="E41" s="37">
        <v>12.4</v>
      </c>
      <c r="F41" s="37">
        <v>16.100000000000001</v>
      </c>
      <c r="G41" s="37">
        <v>18.3</v>
      </c>
      <c r="H41" s="37">
        <v>17.8</v>
      </c>
      <c r="I41" s="37">
        <v>16.7</v>
      </c>
      <c r="J41" s="37">
        <v>19.5</v>
      </c>
      <c r="K41" s="37">
        <v>24.5</v>
      </c>
      <c r="L41" s="37">
        <v>26.5</v>
      </c>
      <c r="M41" s="37">
        <v>27.7</v>
      </c>
      <c r="N41" s="33">
        <v>26.1</v>
      </c>
      <c r="O41" s="33">
        <v>31.7</v>
      </c>
      <c r="P41" s="37">
        <v>30.5</v>
      </c>
      <c r="Q41" s="11">
        <f t="shared" ref="Q41:X42" si="9">(C41-D41)/D41</f>
        <v>-0.38372093023255816</v>
      </c>
      <c r="R41" s="11">
        <f t="shared" si="9"/>
        <v>-0.30645161290322587</v>
      </c>
      <c r="S41" s="11">
        <f t="shared" si="9"/>
        <v>-0.22981366459627334</v>
      </c>
      <c r="T41" s="11">
        <f t="shared" si="9"/>
        <v>-0.12021857923497263</v>
      </c>
      <c r="U41" s="11">
        <f t="shared" si="9"/>
        <v>2.8089887640449437E-2</v>
      </c>
      <c r="V41" s="11">
        <f t="shared" si="9"/>
        <v>6.5868263473053981E-2</v>
      </c>
      <c r="W41" s="11">
        <f t="shared" si="9"/>
        <v>-0.14358974358974363</v>
      </c>
      <c r="X41" s="11">
        <f t="shared" si="9"/>
        <v>-0.20408163265306123</v>
      </c>
      <c r="Y41" s="11">
        <v>-4.3321299638989119E-2</v>
      </c>
      <c r="Z41" s="11">
        <v>-4.3321299638989119E-2</v>
      </c>
      <c r="AA41" s="36">
        <v>6.1302681992337016E-2</v>
      </c>
      <c r="AB41" s="36">
        <v>-0.17665615141955826</v>
      </c>
      <c r="AC41" s="36">
        <v>3.9344262295081922E-2</v>
      </c>
    </row>
    <row r="42" spans="1:29" x14ac:dyDescent="0.35">
      <c r="A42" s="6" t="s">
        <v>171</v>
      </c>
      <c r="B42" s="6"/>
      <c r="C42" s="35"/>
      <c r="D42" s="35"/>
      <c r="E42" s="35"/>
      <c r="F42" s="35">
        <v>79170</v>
      </c>
      <c r="G42" s="35">
        <v>77656</v>
      </c>
      <c r="H42" s="35">
        <v>73119</v>
      </c>
      <c r="I42" s="35">
        <v>76144</v>
      </c>
      <c r="J42" s="35">
        <v>71092</v>
      </c>
      <c r="K42" s="35">
        <v>71000</v>
      </c>
      <c r="L42" s="35">
        <v>71757</v>
      </c>
      <c r="M42" s="35">
        <v>76876</v>
      </c>
      <c r="N42" s="35">
        <v>79015</v>
      </c>
      <c r="O42" s="35">
        <v>73436</v>
      </c>
      <c r="P42" s="35">
        <v>80946</v>
      </c>
      <c r="Q42" s="11"/>
      <c r="R42" s="11"/>
      <c r="S42" s="11"/>
      <c r="T42" s="11">
        <f t="shared" si="9"/>
        <v>1.949623982692902E-2</v>
      </c>
      <c r="U42" s="11">
        <f t="shared" si="9"/>
        <v>6.2049535688398362E-2</v>
      </c>
      <c r="V42" s="11">
        <f t="shared" si="9"/>
        <v>-3.9727358688800167E-2</v>
      </c>
      <c r="W42" s="11">
        <f t="shared" si="9"/>
        <v>7.1062848140437743E-2</v>
      </c>
      <c r="X42" s="11">
        <f t="shared" si="9"/>
        <v>1.2957746478873238E-3</v>
      </c>
      <c r="Y42" s="11">
        <v>-6.6587751704042852E-2</v>
      </c>
      <c r="Z42" s="11">
        <v>-6.6587751704042852E-2</v>
      </c>
      <c r="AA42" s="36">
        <v>-2.7070809339998725E-2</v>
      </c>
      <c r="AB42" s="36">
        <v>7.5970913448444977E-2</v>
      </c>
      <c r="AC42" s="36">
        <v>-9.2777901316927314E-2</v>
      </c>
    </row>
    <row r="43" spans="1:29" x14ac:dyDescent="0.35">
      <c r="A43" s="6" t="s">
        <v>170</v>
      </c>
      <c r="B43" s="6"/>
      <c r="C43" s="35">
        <v>44330</v>
      </c>
      <c r="D43" s="35">
        <v>45043</v>
      </c>
      <c r="E43" s="35">
        <v>43338</v>
      </c>
      <c r="F43" s="35">
        <v>44309</v>
      </c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11">
        <f t="shared" ref="Q43:S43" si="10">(C43-D43)/D43</f>
        <v>-1.5829318651066758E-2</v>
      </c>
      <c r="R43" s="11">
        <f t="shared" si="10"/>
        <v>3.9341917024320459E-2</v>
      </c>
      <c r="S43" s="11">
        <f t="shared" si="10"/>
        <v>-2.1914283779818997E-2</v>
      </c>
      <c r="T43" s="11"/>
      <c r="U43" s="11"/>
      <c r="V43" s="11"/>
      <c r="W43" s="11"/>
      <c r="X43" s="11"/>
      <c r="Y43" s="11"/>
      <c r="Z43" s="11"/>
      <c r="AA43" s="36"/>
      <c r="AB43" s="36"/>
      <c r="AC43" s="36"/>
    </row>
    <row r="44" spans="1:29" x14ac:dyDescent="0.35">
      <c r="A44" s="6" t="s">
        <v>94</v>
      </c>
      <c r="B44" s="6"/>
      <c r="C44" s="35">
        <v>629651</v>
      </c>
      <c r="D44" s="35">
        <v>680099</v>
      </c>
      <c r="E44" s="35">
        <v>701923</v>
      </c>
      <c r="F44" s="35">
        <v>658159</v>
      </c>
      <c r="G44" s="35">
        <v>652859</v>
      </c>
      <c r="H44" s="35">
        <v>604391</v>
      </c>
      <c r="I44" s="35">
        <v>549998</v>
      </c>
      <c r="J44" s="35">
        <v>505927</v>
      </c>
      <c r="K44" s="35"/>
      <c r="L44" s="35"/>
      <c r="M44" s="35"/>
      <c r="N44" s="35"/>
      <c r="O44" s="35"/>
      <c r="P44" s="35"/>
      <c r="Q44" s="11">
        <f t="shared" ref="Q44:W46" si="11">(C44-D44)/D44</f>
        <v>-7.4177435932121644E-2</v>
      </c>
      <c r="R44" s="11">
        <f t="shared" si="11"/>
        <v>-3.1091729434710075E-2</v>
      </c>
      <c r="S44" s="11">
        <f t="shared" si="11"/>
        <v>6.649457046093725E-2</v>
      </c>
      <c r="T44" s="11">
        <f t="shared" si="11"/>
        <v>8.1181388324278285E-3</v>
      </c>
      <c r="U44" s="11">
        <f t="shared" si="11"/>
        <v>8.0193120016677943E-2</v>
      </c>
      <c r="V44" s="11">
        <f t="shared" si="11"/>
        <v>9.8896723260811864E-2</v>
      </c>
      <c r="W44" s="11">
        <f t="shared" si="11"/>
        <v>8.7109405111804664E-2</v>
      </c>
      <c r="X44" s="11"/>
      <c r="Y44" s="11"/>
      <c r="Z44" s="11"/>
      <c r="AA44" s="36"/>
      <c r="AB44" s="36"/>
      <c r="AC44" s="36"/>
    </row>
    <row r="45" spans="1:29" x14ac:dyDescent="0.35">
      <c r="A45" s="6" t="s">
        <v>154</v>
      </c>
      <c r="B45" s="6"/>
      <c r="C45" s="35"/>
      <c r="D45" s="35"/>
      <c r="E45" s="35"/>
      <c r="F45" s="35">
        <v>152206</v>
      </c>
      <c r="G45" s="35">
        <v>183540</v>
      </c>
      <c r="H45" s="35">
        <v>169046</v>
      </c>
      <c r="I45" s="35">
        <v>172695</v>
      </c>
      <c r="J45" s="35">
        <v>186626</v>
      </c>
      <c r="K45" s="35">
        <v>178510</v>
      </c>
      <c r="L45" s="35">
        <v>151544</v>
      </c>
      <c r="M45" s="35">
        <v>130820</v>
      </c>
      <c r="N45" s="35">
        <v>129893</v>
      </c>
      <c r="O45" s="35">
        <v>109969</v>
      </c>
      <c r="P45" s="35">
        <v>99758</v>
      </c>
      <c r="Q45" s="11"/>
      <c r="R45" s="11"/>
      <c r="S45" s="11"/>
      <c r="T45" s="11">
        <f t="shared" si="11"/>
        <v>-0.17072027895826522</v>
      </c>
      <c r="U45" s="11">
        <f t="shared" si="11"/>
        <v>8.573997610117956E-2</v>
      </c>
      <c r="V45" s="11">
        <f t="shared" si="11"/>
        <v>-2.1129737398303369E-2</v>
      </c>
      <c r="W45" s="11">
        <f t="shared" si="11"/>
        <v>-7.4646619442092735E-2</v>
      </c>
      <c r="X45" s="11">
        <f>(J45-K45)/K45</f>
        <v>4.5465240042574642E-2</v>
      </c>
      <c r="Y45" s="11">
        <v>0.15841614432044038</v>
      </c>
      <c r="Z45" s="11">
        <v>0.15841614432044038</v>
      </c>
      <c r="AA45" s="36">
        <v>7.1366432371260391E-3</v>
      </c>
      <c r="AB45" s="36">
        <v>0.18117833207540301</v>
      </c>
      <c r="AC45" s="36">
        <v>0.10235770564766744</v>
      </c>
    </row>
    <row r="46" spans="1:29" x14ac:dyDescent="0.35">
      <c r="A46" s="6" t="s">
        <v>153</v>
      </c>
      <c r="B46" s="6"/>
      <c r="C46" s="35">
        <v>112913</v>
      </c>
      <c r="D46" s="35">
        <v>102351</v>
      </c>
      <c r="E46" s="35">
        <v>116024</v>
      </c>
      <c r="F46" s="35">
        <v>110457</v>
      </c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11">
        <f t="shared" si="11"/>
        <v>0.10319391114888961</v>
      </c>
      <c r="R46" s="11">
        <f t="shared" si="11"/>
        <v>-0.11784630766048404</v>
      </c>
      <c r="S46" s="11">
        <f t="shared" si="11"/>
        <v>5.0399703051866335E-2</v>
      </c>
      <c r="T46" s="11" t="e">
        <f t="shared" si="11"/>
        <v>#DIV/0!</v>
      </c>
      <c r="U46" s="11" t="e">
        <f t="shared" si="11"/>
        <v>#DIV/0!</v>
      </c>
      <c r="V46" s="11" t="e">
        <f t="shared" si="11"/>
        <v>#DIV/0!</v>
      </c>
      <c r="W46" s="11" t="e">
        <f t="shared" si="11"/>
        <v>#DIV/0!</v>
      </c>
      <c r="X46" s="11" t="e">
        <f>(J46-K46)/K46</f>
        <v>#DIV/0!</v>
      </c>
      <c r="Y46" s="11">
        <v>0.15841614432044038</v>
      </c>
      <c r="Z46" s="11">
        <v>0.15841614432044038</v>
      </c>
      <c r="AA46" s="36">
        <v>7.1366432371260391E-3</v>
      </c>
      <c r="AB46" s="36">
        <v>0.18117833207540301</v>
      </c>
      <c r="AC46" s="36">
        <v>0.10235770564766744</v>
      </c>
    </row>
    <row r="47" spans="1:29" x14ac:dyDescent="0.35">
      <c r="A47" s="7"/>
      <c r="B47" s="7"/>
      <c r="C47" s="7"/>
      <c r="D47" s="7"/>
      <c r="E47" s="7"/>
      <c r="F47" s="7"/>
      <c r="G47" s="7"/>
      <c r="H47" s="7"/>
      <c r="I47" s="7"/>
      <c r="J47" s="7"/>
      <c r="K47" s="40"/>
      <c r="L47" s="40"/>
      <c r="M47" s="40"/>
      <c r="N47" s="40"/>
      <c r="O47" s="40"/>
      <c r="P47" s="40"/>
      <c r="Q47" s="154"/>
      <c r="R47" s="154"/>
      <c r="S47" s="154"/>
      <c r="T47" s="142"/>
      <c r="U47" s="134"/>
      <c r="V47" s="116"/>
      <c r="W47" s="74"/>
      <c r="X47" s="66"/>
      <c r="Y47" s="19"/>
      <c r="Z47" s="19"/>
      <c r="AA47" s="34"/>
      <c r="AB47" s="34"/>
      <c r="AC47" s="34"/>
    </row>
    <row r="48" spans="1:29" x14ac:dyDescent="0.35">
      <c r="A48" s="31" t="s">
        <v>150</v>
      </c>
      <c r="B48" s="31"/>
      <c r="C48" s="155"/>
      <c r="D48" s="155"/>
      <c r="E48" s="155"/>
      <c r="F48" s="143"/>
      <c r="G48" s="135"/>
      <c r="H48" s="117"/>
      <c r="I48" s="75"/>
      <c r="J48" s="67"/>
      <c r="K48" s="63"/>
      <c r="L48" s="29"/>
      <c r="M48" s="29"/>
      <c r="N48" s="29"/>
      <c r="O48" s="29"/>
      <c r="P48" s="29"/>
      <c r="Q48" s="154"/>
      <c r="R48" s="154"/>
      <c r="S48" s="154"/>
      <c r="T48" s="142"/>
      <c r="U48" s="134"/>
      <c r="V48" s="116"/>
      <c r="W48" s="74"/>
      <c r="X48" s="66"/>
      <c r="Y48" s="19"/>
      <c r="Z48" s="19"/>
      <c r="AA48" s="34"/>
      <c r="AB48" s="34"/>
      <c r="AC48" s="34"/>
    </row>
    <row r="49" spans="1:29" x14ac:dyDescent="0.35">
      <c r="A49" s="31"/>
      <c r="B49" s="31"/>
      <c r="C49" s="155"/>
      <c r="D49" s="155"/>
      <c r="E49" s="155"/>
      <c r="F49" s="143"/>
      <c r="G49" s="135"/>
      <c r="H49" s="117"/>
      <c r="I49" s="75"/>
      <c r="J49" s="67"/>
      <c r="K49" s="63"/>
      <c r="L49" s="29"/>
      <c r="M49" s="29"/>
      <c r="N49" s="29"/>
      <c r="O49" s="29"/>
      <c r="P49" s="29"/>
      <c r="Q49" s="154"/>
      <c r="R49" s="154"/>
      <c r="S49" s="154"/>
      <c r="T49" s="142"/>
      <c r="U49" s="134"/>
      <c r="V49" s="116"/>
      <c r="W49" s="74"/>
      <c r="X49" s="66"/>
      <c r="Y49" s="19"/>
      <c r="Z49" s="19"/>
      <c r="AA49" s="34"/>
      <c r="AB49" s="34"/>
      <c r="AC49" s="34"/>
    </row>
    <row r="50" spans="1:29" x14ac:dyDescent="0.35">
      <c r="A50" s="6" t="s">
        <v>36</v>
      </c>
      <c r="B50" s="6"/>
      <c r="C50" s="35">
        <v>1976111</v>
      </c>
      <c r="D50" s="35">
        <v>1864724</v>
      </c>
      <c r="E50" s="35">
        <v>1713674</v>
      </c>
      <c r="F50" s="35">
        <v>1558291</v>
      </c>
      <c r="G50" s="35">
        <v>1405936</v>
      </c>
      <c r="H50" s="35">
        <v>1280889</v>
      </c>
      <c r="I50" s="35">
        <v>1126258</v>
      </c>
      <c r="J50" s="35">
        <v>958146</v>
      </c>
      <c r="K50" s="35">
        <v>675555</v>
      </c>
      <c r="L50" s="35">
        <v>505888</v>
      </c>
      <c r="M50" s="35">
        <v>369394</v>
      </c>
      <c r="N50" s="35">
        <v>245477</v>
      </c>
      <c r="O50" s="35">
        <v>114272</v>
      </c>
      <c r="P50" s="35">
        <v>50029</v>
      </c>
      <c r="Q50" s="11">
        <f t="shared" ref="Q50:X50" si="12">(C50-D50)/D50</f>
        <v>5.9733772933688846E-2</v>
      </c>
      <c r="R50" s="11">
        <f t="shared" si="12"/>
        <v>8.8143952700455275E-2</v>
      </c>
      <c r="S50" s="11">
        <f t="shared" si="12"/>
        <v>9.9713724843434243E-2</v>
      </c>
      <c r="T50" s="11">
        <f t="shared" si="12"/>
        <v>0.10836553015215486</v>
      </c>
      <c r="U50" s="11">
        <f t="shared" si="12"/>
        <v>9.7625165022105734E-2</v>
      </c>
      <c r="V50" s="11">
        <f t="shared" si="12"/>
        <v>0.13729625005993298</v>
      </c>
      <c r="W50" s="11">
        <f t="shared" si="12"/>
        <v>0.17545551513026197</v>
      </c>
      <c r="X50" s="11">
        <f t="shared" si="12"/>
        <v>0.41830939005706419</v>
      </c>
      <c r="Y50" s="11">
        <v>0.3695078967173262</v>
      </c>
      <c r="Z50" s="11">
        <v>0.3695078967173262</v>
      </c>
      <c r="AA50" s="36">
        <v>0.50480085710677569</v>
      </c>
      <c r="AB50" s="36">
        <v>1.148181531783814</v>
      </c>
      <c r="AC50" s="36">
        <v>1.2841152131763578</v>
      </c>
    </row>
    <row r="51" spans="1:29" x14ac:dyDescent="0.35"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43"/>
      <c r="AB51" s="10"/>
      <c r="AC51" s="10"/>
    </row>
    <row r="52" spans="1:29" x14ac:dyDescent="0.35">
      <c r="A52" s="3" t="s">
        <v>5</v>
      </c>
    </row>
    <row r="53" spans="1:29" x14ac:dyDescent="0.35">
      <c r="A53" s="1"/>
    </row>
    <row r="54" spans="1:29" x14ac:dyDescent="0.35">
      <c r="A54" s="2" t="s">
        <v>12</v>
      </c>
    </row>
    <row r="55" spans="1:29" x14ac:dyDescent="0.35">
      <c r="A55" s="2" t="s">
        <v>30</v>
      </c>
    </row>
    <row r="56" spans="1:29" x14ac:dyDescent="0.35">
      <c r="A56" s="2" t="s">
        <v>31</v>
      </c>
    </row>
    <row r="57" spans="1:29" x14ac:dyDescent="0.35">
      <c r="A57" s="2" t="s">
        <v>13</v>
      </c>
    </row>
    <row r="58" spans="1:29" x14ac:dyDescent="0.35">
      <c r="A58" s="2" t="s">
        <v>14</v>
      </c>
    </row>
    <row r="59" spans="1:29" x14ac:dyDescent="0.35">
      <c r="A59" s="2" t="s">
        <v>15</v>
      </c>
    </row>
    <row r="60" spans="1:29" x14ac:dyDescent="0.35">
      <c r="A60" s="2" t="s">
        <v>16</v>
      </c>
    </row>
    <row r="61" spans="1:29" x14ac:dyDescent="0.35">
      <c r="A61" s="2" t="s">
        <v>17</v>
      </c>
    </row>
    <row r="62" spans="1:29" x14ac:dyDescent="0.35">
      <c r="A62" s="2" t="s">
        <v>73</v>
      </c>
    </row>
    <row r="63" spans="1:29" x14ac:dyDescent="0.35">
      <c r="A63" s="2"/>
    </row>
  </sheetData>
  <mergeCells count="29">
    <mergeCell ref="C4:C5"/>
    <mergeCell ref="Q4:Q5"/>
    <mergeCell ref="D4:D5"/>
    <mergeCell ref="R4:R5"/>
    <mergeCell ref="AC4:AC5"/>
    <mergeCell ref="P4:P5"/>
    <mergeCell ref="W4:W5"/>
    <mergeCell ref="Y4:Y5"/>
    <mergeCell ref="AB4:AB5"/>
    <mergeCell ref="Z4:Z5"/>
    <mergeCell ref="AA4:AA5"/>
    <mergeCell ref="V4:V5"/>
    <mergeCell ref="T4:T5"/>
    <mergeCell ref="A1:A3"/>
    <mergeCell ref="O4:O5"/>
    <mergeCell ref="K4:K5"/>
    <mergeCell ref="J4:J5"/>
    <mergeCell ref="I4:I5"/>
    <mergeCell ref="L4:L5"/>
    <mergeCell ref="M4:M5"/>
    <mergeCell ref="N4:N5"/>
    <mergeCell ref="H4:H5"/>
    <mergeCell ref="G4:G5"/>
    <mergeCell ref="F4:F5"/>
    <mergeCell ref="F1:AC3"/>
    <mergeCell ref="S4:S5"/>
    <mergeCell ref="E4:E5"/>
    <mergeCell ref="X4:X5"/>
    <mergeCell ref="U4:U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BS127"/>
  <sheetViews>
    <sheetView tabSelected="1" zoomScale="83" zoomScaleNormal="83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52" sqref="A52"/>
    </sheetView>
  </sheetViews>
  <sheetFormatPr defaultColWidth="8.90625" defaultRowHeight="14.5" x14ac:dyDescent="0.35"/>
  <cols>
    <col min="1" max="1" width="53" customWidth="1"/>
    <col min="2" max="2" width="1.6328125" customWidth="1"/>
    <col min="3" max="24" width="14.90625" customWidth="1"/>
    <col min="25" max="25" width="14.90625" style="93" customWidth="1"/>
    <col min="26" max="28" width="14.90625" customWidth="1"/>
    <col min="29" max="30" width="13.453125" customWidth="1"/>
    <col min="31" max="31" width="15.36328125" customWidth="1"/>
    <col min="32" max="32" width="15" customWidth="1"/>
    <col min="33" max="33" width="14.08984375" customWidth="1"/>
    <col min="34" max="34" width="14" customWidth="1"/>
    <col min="35" max="52" width="13.453125" customWidth="1"/>
    <col min="53" max="53" width="11.6328125" customWidth="1"/>
    <col min="54" max="54" width="13.453125" customWidth="1"/>
    <col min="55" max="55" width="12.6328125" customWidth="1"/>
    <col min="56" max="56" width="2" customWidth="1"/>
    <col min="57" max="57" width="13.453125" customWidth="1"/>
    <col min="58" max="58" width="2" customWidth="1"/>
    <col min="59" max="59" width="13.453125" customWidth="1"/>
    <col min="60" max="60" width="2" customWidth="1"/>
    <col min="61" max="61" width="13.453125" customWidth="1"/>
  </cols>
  <sheetData>
    <row r="1" spans="1:61" ht="15" customHeight="1" x14ac:dyDescent="0.35">
      <c r="A1" s="175" t="s">
        <v>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08"/>
      <c r="Z1" s="9"/>
      <c r="AA1" s="9"/>
      <c r="AB1" s="9"/>
      <c r="AC1" s="9"/>
      <c r="AD1" s="79"/>
      <c r="AE1" s="79"/>
      <c r="AF1" s="79"/>
      <c r="AG1" s="79"/>
      <c r="AH1" s="79"/>
      <c r="AI1" s="165"/>
      <c r="AJ1" s="158"/>
      <c r="AK1" s="158"/>
      <c r="AL1" s="158"/>
      <c r="AM1" s="158"/>
      <c r="AN1" s="158"/>
      <c r="AO1" s="158"/>
      <c r="AP1" s="158"/>
      <c r="AQ1" s="140"/>
      <c r="AR1" s="136"/>
      <c r="AS1" s="132"/>
      <c r="AT1" s="127"/>
      <c r="AU1" s="123"/>
      <c r="AV1" s="123"/>
      <c r="AW1" s="106"/>
      <c r="AX1" s="102"/>
      <c r="AY1" s="98"/>
      <c r="AZ1" s="79"/>
      <c r="BA1" s="79"/>
      <c r="BB1" s="79"/>
      <c r="BC1" s="79"/>
      <c r="BD1" s="79"/>
      <c r="BE1" s="79"/>
      <c r="BF1" s="79"/>
      <c r="BG1" s="79"/>
      <c r="BH1" s="79"/>
      <c r="BI1" s="79"/>
    </row>
    <row r="2" spans="1:61" x14ac:dyDescent="0.35">
      <c r="A2" s="175"/>
      <c r="B2" s="4"/>
      <c r="C2" s="82" t="s">
        <v>178</v>
      </c>
      <c r="D2" s="82" t="s">
        <v>178</v>
      </c>
      <c r="E2" s="82" t="s">
        <v>178</v>
      </c>
      <c r="F2" s="82" t="s">
        <v>178</v>
      </c>
      <c r="G2" s="82" t="s">
        <v>174</v>
      </c>
      <c r="H2" s="82" t="s">
        <v>174</v>
      </c>
      <c r="I2" s="82" t="s">
        <v>174</v>
      </c>
      <c r="J2" s="82" t="s">
        <v>174</v>
      </c>
      <c r="K2" s="82" t="s">
        <v>143</v>
      </c>
      <c r="L2" s="82" t="s">
        <v>143</v>
      </c>
      <c r="M2" s="82" t="s">
        <v>143</v>
      </c>
      <c r="N2" s="82" t="s">
        <v>143</v>
      </c>
      <c r="O2" s="82" t="s">
        <v>132</v>
      </c>
      <c r="P2" s="82" t="s">
        <v>132</v>
      </c>
      <c r="Q2" s="82" t="s">
        <v>132</v>
      </c>
      <c r="R2" s="82" t="s">
        <v>132</v>
      </c>
      <c r="S2" s="82" t="s">
        <v>128</v>
      </c>
      <c r="T2" s="82" t="s">
        <v>128</v>
      </c>
      <c r="U2" s="82" t="s">
        <v>128</v>
      </c>
      <c r="V2" s="82" t="s">
        <v>128</v>
      </c>
      <c r="W2" s="82" t="s">
        <v>116</v>
      </c>
      <c r="X2" s="82" t="s">
        <v>116</v>
      </c>
      <c r="Y2" s="109" t="s">
        <v>116</v>
      </c>
      <c r="Z2" s="82" t="s">
        <v>116</v>
      </c>
      <c r="AA2" s="82" t="s">
        <v>100</v>
      </c>
      <c r="AB2" s="82" t="s">
        <v>100</v>
      </c>
      <c r="AC2" s="82" t="s">
        <v>100</v>
      </c>
      <c r="AD2" s="82" t="s">
        <v>100</v>
      </c>
      <c r="AE2" s="82" t="s">
        <v>101</v>
      </c>
      <c r="AF2" s="82" t="s">
        <v>101</v>
      </c>
      <c r="AG2" s="82" t="s">
        <v>101</v>
      </c>
      <c r="AH2" s="82" t="s">
        <v>101</v>
      </c>
      <c r="AI2" s="155"/>
      <c r="AJ2" s="155"/>
      <c r="AK2" s="155"/>
      <c r="AL2" s="155"/>
      <c r="AM2" s="155"/>
      <c r="AN2" s="155"/>
      <c r="AO2" s="155"/>
      <c r="AP2" s="155"/>
      <c r="AQ2" s="139"/>
      <c r="AR2" s="135"/>
      <c r="AS2" s="131"/>
      <c r="AT2" s="126"/>
      <c r="AU2" s="122"/>
      <c r="AV2" s="122"/>
      <c r="AW2" s="105"/>
      <c r="AX2" s="101"/>
      <c r="AY2" s="97"/>
      <c r="AZ2" s="81"/>
      <c r="BA2" s="79"/>
      <c r="BB2" s="79"/>
      <c r="BC2" s="79"/>
      <c r="BD2" s="79"/>
      <c r="BE2" s="79"/>
      <c r="BF2" s="79"/>
      <c r="BG2" s="79"/>
      <c r="BH2" s="79"/>
      <c r="BI2" s="79"/>
    </row>
    <row r="3" spans="1:61" x14ac:dyDescent="0.35">
      <c r="A3" s="175"/>
      <c r="B3" s="76"/>
      <c r="C3" s="172"/>
      <c r="D3" s="171"/>
      <c r="E3" s="169"/>
      <c r="F3" s="168"/>
      <c r="G3" s="167"/>
      <c r="H3" s="164"/>
      <c r="I3" s="162"/>
      <c r="J3" s="161"/>
      <c r="K3" s="157"/>
      <c r="L3" s="156"/>
      <c r="M3" s="153"/>
      <c r="N3" s="150"/>
      <c r="O3" s="148"/>
      <c r="P3" s="146"/>
      <c r="Q3" s="144"/>
      <c r="R3" s="137"/>
      <c r="S3" s="133"/>
      <c r="T3" s="129"/>
      <c r="U3" s="124"/>
      <c r="V3" s="120"/>
      <c r="W3" s="115"/>
      <c r="X3" s="103"/>
      <c r="Y3" s="25"/>
      <c r="Z3" s="94"/>
      <c r="AA3" s="76"/>
      <c r="AB3" s="76"/>
      <c r="AC3" s="76"/>
      <c r="AD3" s="79"/>
      <c r="AE3" s="79"/>
      <c r="AF3" s="79"/>
      <c r="AG3" s="79"/>
      <c r="AH3" s="79"/>
      <c r="AI3" s="174" t="s">
        <v>162</v>
      </c>
      <c r="AJ3" s="174" t="s">
        <v>162</v>
      </c>
      <c r="AK3" s="174" t="s">
        <v>161</v>
      </c>
      <c r="AL3" s="174" t="s">
        <v>160</v>
      </c>
      <c r="AM3" s="174" t="s">
        <v>159</v>
      </c>
      <c r="AN3" s="174" t="s">
        <v>158</v>
      </c>
      <c r="AO3" s="174" t="s">
        <v>157</v>
      </c>
      <c r="AP3" s="174" t="s">
        <v>156</v>
      </c>
      <c r="AQ3" s="174" t="s">
        <v>131</v>
      </c>
      <c r="AR3" s="174" t="s">
        <v>130</v>
      </c>
      <c r="AS3" s="174" t="s">
        <v>127</v>
      </c>
      <c r="AT3" s="174" t="s">
        <v>125</v>
      </c>
      <c r="AU3" s="174" t="s">
        <v>124</v>
      </c>
      <c r="AV3" s="174" t="s">
        <v>123</v>
      </c>
      <c r="AW3" s="174" t="s">
        <v>121</v>
      </c>
      <c r="AX3" s="174" t="s">
        <v>119</v>
      </c>
      <c r="AY3" s="174" t="s">
        <v>117</v>
      </c>
      <c r="AZ3" s="174" t="s">
        <v>104</v>
      </c>
      <c r="BA3" s="174" t="s">
        <v>105</v>
      </c>
      <c r="BB3" s="174" t="s">
        <v>106</v>
      </c>
      <c r="BC3" s="174" t="s">
        <v>107</v>
      </c>
      <c r="BD3" s="79"/>
      <c r="BE3" s="79"/>
      <c r="BF3" s="79"/>
      <c r="BG3" s="79"/>
      <c r="BH3" s="79"/>
      <c r="BI3" s="79"/>
    </row>
    <row r="4" spans="1:61" x14ac:dyDescent="0.35">
      <c r="A4" s="88" t="s">
        <v>108</v>
      </c>
      <c r="B4" s="78"/>
      <c r="C4" s="172" t="s">
        <v>96</v>
      </c>
      <c r="D4" s="171" t="s">
        <v>97</v>
      </c>
      <c r="E4" s="169" t="s">
        <v>98</v>
      </c>
      <c r="F4" s="168" t="s">
        <v>99</v>
      </c>
      <c r="G4" s="167" t="s">
        <v>96</v>
      </c>
      <c r="H4" s="164" t="s">
        <v>97</v>
      </c>
      <c r="I4" s="162" t="s">
        <v>98</v>
      </c>
      <c r="J4" s="161" t="s">
        <v>99</v>
      </c>
      <c r="K4" s="157" t="s">
        <v>96</v>
      </c>
      <c r="L4" s="156" t="s">
        <v>97</v>
      </c>
      <c r="M4" s="153" t="s">
        <v>98</v>
      </c>
      <c r="N4" s="150" t="s">
        <v>99</v>
      </c>
      <c r="O4" s="148" t="s">
        <v>96</v>
      </c>
      <c r="P4" s="146" t="s">
        <v>97</v>
      </c>
      <c r="Q4" s="144" t="s">
        <v>98</v>
      </c>
      <c r="R4" s="137" t="s">
        <v>99</v>
      </c>
      <c r="S4" s="133" t="s">
        <v>96</v>
      </c>
      <c r="T4" s="129" t="s">
        <v>97</v>
      </c>
      <c r="U4" s="124" t="s">
        <v>98</v>
      </c>
      <c r="V4" s="120" t="s">
        <v>99</v>
      </c>
      <c r="W4" s="115" t="s">
        <v>96</v>
      </c>
      <c r="X4" s="103" t="s">
        <v>97</v>
      </c>
      <c r="Y4" s="25" t="s">
        <v>98</v>
      </c>
      <c r="Z4" s="94" t="s">
        <v>99</v>
      </c>
      <c r="AA4" s="76" t="s">
        <v>96</v>
      </c>
      <c r="AB4" s="76" t="s">
        <v>97</v>
      </c>
      <c r="AC4" s="76" t="s">
        <v>98</v>
      </c>
      <c r="AD4" s="76" t="s">
        <v>99</v>
      </c>
      <c r="AE4" s="76" t="s">
        <v>96</v>
      </c>
      <c r="AF4" s="76" t="s">
        <v>97</v>
      </c>
      <c r="AG4" s="76" t="s">
        <v>98</v>
      </c>
      <c r="AH4" s="76" t="s">
        <v>99</v>
      </c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77"/>
      <c r="BE4" s="76"/>
      <c r="BF4" s="77"/>
      <c r="BG4" s="76"/>
      <c r="BH4" s="77"/>
      <c r="BI4" s="76"/>
    </row>
    <row r="5" spans="1:61" x14ac:dyDescent="0.35">
      <c r="A5" s="5"/>
      <c r="B5" s="5"/>
      <c r="C5" s="83">
        <v>44742</v>
      </c>
      <c r="D5" s="83">
        <v>44651</v>
      </c>
      <c r="E5" s="83">
        <v>44561</v>
      </c>
      <c r="F5" s="83">
        <v>44469</v>
      </c>
      <c r="G5" s="83">
        <v>44377</v>
      </c>
      <c r="H5" s="83">
        <v>44286</v>
      </c>
      <c r="I5" s="83">
        <v>44196</v>
      </c>
      <c r="J5" s="83">
        <v>44104</v>
      </c>
      <c r="K5" s="83">
        <v>44012</v>
      </c>
      <c r="L5" s="83">
        <v>43921</v>
      </c>
      <c r="M5" s="83">
        <v>43830</v>
      </c>
      <c r="N5" s="83">
        <v>43738</v>
      </c>
      <c r="O5" s="83">
        <v>43646</v>
      </c>
      <c r="P5" s="83">
        <v>43555</v>
      </c>
      <c r="Q5" s="83">
        <v>43465</v>
      </c>
      <c r="R5" s="83">
        <v>43373</v>
      </c>
      <c r="S5" s="83">
        <v>43281</v>
      </c>
      <c r="T5" s="83">
        <v>43190</v>
      </c>
      <c r="U5" s="83">
        <v>43100</v>
      </c>
      <c r="V5" s="83">
        <v>43008</v>
      </c>
      <c r="W5" s="83">
        <v>42916</v>
      </c>
      <c r="X5" s="83">
        <v>42825</v>
      </c>
      <c r="Y5" s="110">
        <v>42735</v>
      </c>
      <c r="Z5" s="83">
        <v>42643</v>
      </c>
      <c r="AA5" s="83">
        <v>42551</v>
      </c>
      <c r="AB5" s="83">
        <v>42460</v>
      </c>
      <c r="AC5" s="83">
        <v>42369</v>
      </c>
      <c r="AD5" s="83">
        <v>42277</v>
      </c>
      <c r="AE5" s="83">
        <v>42185</v>
      </c>
      <c r="AF5" s="83">
        <v>42094</v>
      </c>
      <c r="AG5" s="83">
        <v>42004</v>
      </c>
      <c r="AH5" s="83">
        <v>41912</v>
      </c>
      <c r="AI5" s="154"/>
      <c r="AJ5" s="154"/>
      <c r="AK5" s="154"/>
      <c r="AL5" s="154"/>
      <c r="AM5" s="154"/>
      <c r="AN5" s="154"/>
      <c r="AO5" s="154"/>
      <c r="AP5" s="154"/>
      <c r="AQ5" s="138"/>
      <c r="AR5" s="134"/>
      <c r="AS5" s="130"/>
      <c r="AT5" s="125"/>
      <c r="AU5" s="121"/>
      <c r="AV5" s="121"/>
      <c r="AW5" s="104"/>
      <c r="AX5" s="100"/>
      <c r="AY5" s="96"/>
      <c r="AZ5" s="80"/>
      <c r="BA5" s="80"/>
      <c r="BB5" s="80"/>
      <c r="BC5" s="80"/>
      <c r="BD5" s="77"/>
      <c r="BE5" s="76"/>
      <c r="BF5" s="77"/>
      <c r="BG5" s="76"/>
      <c r="BH5" s="77"/>
      <c r="BI5" s="76"/>
    </row>
    <row r="6" spans="1:61" x14ac:dyDescent="0.35">
      <c r="A6" s="78" t="s">
        <v>0</v>
      </c>
      <c r="B6" s="78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1"/>
      <c r="O6" s="149"/>
      <c r="P6" s="147"/>
      <c r="Q6" s="145"/>
      <c r="R6" s="139"/>
      <c r="S6" s="135"/>
      <c r="T6" s="131"/>
      <c r="U6" s="126"/>
      <c r="V6" s="122"/>
      <c r="W6" s="117"/>
      <c r="X6" s="105"/>
      <c r="Y6" s="28"/>
      <c r="Z6" s="95"/>
      <c r="AA6" s="78"/>
      <c r="AB6" s="78"/>
      <c r="AC6" s="78"/>
      <c r="AD6" s="78"/>
      <c r="AE6" s="76"/>
      <c r="AF6" s="76"/>
      <c r="AG6" s="33"/>
      <c r="AH6" s="33"/>
      <c r="AI6" s="154"/>
      <c r="AJ6" s="154"/>
      <c r="AK6" s="154"/>
      <c r="AL6" s="154"/>
      <c r="AM6" s="154"/>
      <c r="AN6" s="154"/>
      <c r="AO6" s="154"/>
      <c r="AP6" s="154"/>
      <c r="AQ6" s="138"/>
      <c r="AR6" s="134"/>
      <c r="AS6" s="130"/>
      <c r="AT6" s="125"/>
      <c r="AU6" s="121"/>
      <c r="AV6" s="121"/>
      <c r="AW6" s="104"/>
      <c r="AX6" s="100"/>
      <c r="AY6" s="96"/>
      <c r="AZ6" s="80"/>
      <c r="BA6" s="80"/>
      <c r="BB6" s="80"/>
      <c r="BC6" s="80"/>
      <c r="BD6" s="77"/>
      <c r="BE6" s="77"/>
      <c r="BF6" s="77"/>
      <c r="BG6" s="34"/>
      <c r="BH6" s="77"/>
      <c r="BI6" s="34"/>
    </row>
    <row r="7" spans="1:61" x14ac:dyDescent="0.35">
      <c r="A7" s="78"/>
      <c r="B7" s="78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1"/>
      <c r="O7" s="149"/>
      <c r="P7" s="147"/>
      <c r="Q7" s="145"/>
      <c r="R7" s="139"/>
      <c r="S7" s="135"/>
      <c r="T7" s="131"/>
      <c r="U7" s="126"/>
      <c r="V7" s="122"/>
      <c r="W7" s="117"/>
      <c r="X7" s="105"/>
      <c r="Y7" s="28"/>
      <c r="Z7" s="95"/>
      <c r="AA7" s="78"/>
      <c r="AB7" s="78"/>
      <c r="AC7" s="78"/>
      <c r="AD7" s="78"/>
      <c r="AE7" s="76"/>
      <c r="AF7" s="76"/>
      <c r="AG7" s="33"/>
      <c r="AH7" s="33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77"/>
      <c r="BE7" s="77"/>
      <c r="BF7" s="77"/>
      <c r="BG7" s="34"/>
      <c r="BH7" s="77"/>
      <c r="BI7" s="34"/>
    </row>
    <row r="8" spans="1:61" x14ac:dyDescent="0.35">
      <c r="A8" s="6" t="s">
        <v>33</v>
      </c>
      <c r="B8" s="6"/>
      <c r="C8" s="35">
        <f>+'Full Year'!C8</f>
        <v>600112</v>
      </c>
      <c r="D8" s="35">
        <f>+'Q3'!C9</f>
        <v>596685</v>
      </c>
      <c r="E8" s="35">
        <f>+'H1'!C8</f>
        <v>596396</v>
      </c>
      <c r="F8" s="35">
        <f>+'Q1'!C7</f>
        <v>592962</v>
      </c>
      <c r="G8" s="35">
        <f>+'Full Year'!D8</f>
        <v>590799</v>
      </c>
      <c r="H8" s="35">
        <f>+'Q3'!D9</f>
        <v>588018</v>
      </c>
      <c r="I8" s="35">
        <f>+'H1'!D8</f>
        <v>586480</v>
      </c>
      <c r="J8" s="35">
        <f>+'Q1'!D7</f>
        <v>582990</v>
      </c>
      <c r="K8" s="35">
        <f>+'Full Year'!E8</f>
        <v>580060</v>
      </c>
      <c r="L8" s="35">
        <f>+'Q3'!E9</f>
        <v>578106</v>
      </c>
      <c r="M8" s="35">
        <f>+'H1'!E8</f>
        <v>576352</v>
      </c>
      <c r="N8" s="35">
        <f>+'Q1'!E7</f>
        <v>573522</v>
      </c>
      <c r="O8" s="35">
        <f>+'Full Year'!F8</f>
        <v>571125</v>
      </c>
      <c r="P8" s="35">
        <f>+'Q3'!F9</f>
        <v>568897</v>
      </c>
      <c r="Q8" s="35">
        <f>+'H1'!F8</f>
        <v>567009</v>
      </c>
      <c r="R8" s="35">
        <f>+'Q1'!F7</f>
        <v>564991</v>
      </c>
      <c r="S8" s="35">
        <f>+'Full Year'!G8</f>
        <v>563076</v>
      </c>
      <c r="T8" s="35">
        <f>+'Q3'!G9</f>
        <v>561233</v>
      </c>
      <c r="U8" s="35">
        <f>+'H1'!G8</f>
        <v>559777</v>
      </c>
      <c r="V8" s="35">
        <f>+'Q1'!G7</f>
        <v>556799</v>
      </c>
      <c r="W8" s="35">
        <f>+'Full Year'!H8</f>
        <v>555100</v>
      </c>
      <c r="X8" s="35">
        <f>+'Q3'!H9</f>
        <v>553806</v>
      </c>
      <c r="Y8" s="26">
        <f>+'H1'!H8</f>
        <v>552948</v>
      </c>
      <c r="Z8" s="35">
        <f>+'Q1'!H7</f>
        <v>551819</v>
      </c>
      <c r="AA8" s="35">
        <f>+'Full Year'!I8</f>
        <v>550053</v>
      </c>
      <c r="AB8" s="35">
        <f>+'Q3'!I9</f>
        <v>548279</v>
      </c>
      <c r="AC8" s="35">
        <f>+'H1'!I8</f>
        <v>547319</v>
      </c>
      <c r="AD8" s="35">
        <f>+'Q1'!I7</f>
        <v>545593</v>
      </c>
      <c r="AE8" s="35">
        <f>+'Full Year'!J8</f>
        <v>544513</v>
      </c>
      <c r="AF8" s="35">
        <f>+'Q3'!J9</f>
        <v>542826</v>
      </c>
      <c r="AG8" s="35">
        <f>+'H1'!J8</f>
        <v>542329</v>
      </c>
      <c r="AH8" s="35">
        <f>+'Q1'!J7</f>
        <v>540502</v>
      </c>
      <c r="AI8" s="11">
        <f t="shared" ref="AI8:AK11" si="0">(J8-N8)/N8</f>
        <v>1.650852103319489E-2</v>
      </c>
      <c r="AJ8" s="11">
        <f t="shared" si="0"/>
        <v>1.5644561173123222E-2</v>
      </c>
      <c r="AK8" s="11">
        <f t="shared" si="0"/>
        <v>1.61874645146661E-2</v>
      </c>
      <c r="AL8" s="11">
        <f t="shared" ref="AL8:AL11" si="1">(M8-Q8)/Q8</f>
        <v>1.6477692593944718E-2</v>
      </c>
      <c r="AM8" s="11">
        <f t="shared" ref="AM8:AM11" si="2">(N8-R8)/R8</f>
        <v>1.5099355564955902E-2</v>
      </c>
      <c r="AN8" s="11">
        <f t="shared" ref="AN8:AN11" si="3">(O8-S8)/S8</f>
        <v>1.4294695565074697E-2</v>
      </c>
      <c r="AO8" s="11">
        <f t="shared" ref="AO8:AO11" si="4">(P8-T8)/T8</f>
        <v>1.3655647476181906E-2</v>
      </c>
      <c r="AP8" s="11">
        <f t="shared" ref="AP8:BC11" si="5">(Q8-U8)/U8</f>
        <v>1.2919430416040673E-2</v>
      </c>
      <c r="AQ8" s="11">
        <f t="shared" si="5"/>
        <v>1.4712670101778199E-2</v>
      </c>
      <c r="AR8" s="11">
        <f t="shared" si="5"/>
        <v>1.4368582237434696E-2</v>
      </c>
      <c r="AS8" s="11">
        <f t="shared" si="5"/>
        <v>1.341083339653236E-2</v>
      </c>
      <c r="AT8" s="11">
        <f t="shared" si="5"/>
        <v>1.2350166742623176E-2</v>
      </c>
      <c r="AU8" s="11">
        <f t="shared" si="5"/>
        <v>9.024698315933305E-3</v>
      </c>
      <c r="AV8" s="11">
        <f t="shared" si="5"/>
        <v>9.1754794537980879E-3</v>
      </c>
      <c r="AW8" s="11">
        <f t="shared" si="5"/>
        <v>1.0080634129704037E-2</v>
      </c>
      <c r="AX8" s="11">
        <f t="shared" si="5"/>
        <v>1.0284678587807111E-2</v>
      </c>
      <c r="AY8" s="11">
        <f t="shared" si="5"/>
        <v>1.1411436730309957E-2</v>
      </c>
      <c r="AZ8" s="11">
        <f t="shared" si="5"/>
        <v>1.0174229081766644E-2</v>
      </c>
      <c r="BA8" s="11">
        <f t="shared" si="5"/>
        <v>1.0045576298850828E-2</v>
      </c>
      <c r="BB8" s="11">
        <f t="shared" si="5"/>
        <v>9.2010569230116766E-3</v>
      </c>
      <c r="BC8" s="11">
        <f t="shared" si="5"/>
        <v>9.4190215762383865E-3</v>
      </c>
      <c r="BD8" s="77"/>
      <c r="BE8" s="36"/>
      <c r="BF8" s="77"/>
      <c r="BG8" s="36"/>
      <c r="BH8" s="77"/>
      <c r="BI8" s="36"/>
    </row>
    <row r="9" spans="1:61" x14ac:dyDescent="0.35">
      <c r="A9" s="6" t="s">
        <v>114</v>
      </c>
      <c r="B9" s="6"/>
      <c r="C9" s="35">
        <f>+'Full Year'!C9</f>
        <v>13538</v>
      </c>
      <c r="D9" s="35">
        <f>+'Q3'!C10</f>
        <v>9432</v>
      </c>
      <c r="E9" s="35">
        <f>+'H1'!C9</f>
        <v>6603</v>
      </c>
      <c r="F9" s="35">
        <f>+'Q1'!C8</f>
        <v>2420</v>
      </c>
      <c r="G9" s="35">
        <f>+'Full Year'!D9</f>
        <v>14995</v>
      </c>
      <c r="H9" s="35">
        <f>+'Q3'!D10</f>
        <v>10990</v>
      </c>
      <c r="I9" s="35">
        <f>+'H1'!D9</f>
        <v>7777</v>
      </c>
      <c r="J9" s="35">
        <f>+'Q1'!D8</f>
        <v>3839</v>
      </c>
      <c r="K9" s="35">
        <f>+'Full Year'!E9</f>
        <v>12231</v>
      </c>
      <c r="L9" s="35">
        <f>+'Q3'!E10</f>
        <v>9367</v>
      </c>
      <c r="M9" s="35">
        <f>+'H1'!E9</f>
        <v>6625</v>
      </c>
      <c r="N9" s="35">
        <f>+'Q1'!E8</f>
        <v>3214</v>
      </c>
      <c r="O9" s="35">
        <f>+'Full Year'!F9</f>
        <v>11000</v>
      </c>
      <c r="P9" s="35">
        <f>+'Q3'!F10</f>
        <v>7889</v>
      </c>
      <c r="Q9" s="35">
        <f>+'H1'!F9</f>
        <v>5160</v>
      </c>
      <c r="R9" s="35">
        <f>+'Q1'!F8</f>
        <v>2635</v>
      </c>
      <c r="S9" s="35">
        <f>+'Full Year'!G9</f>
        <v>11135</v>
      </c>
      <c r="T9" s="35">
        <f>+'Q3'!G10</f>
        <v>8421</v>
      </c>
      <c r="U9" s="35">
        <f>+'H1'!G9</f>
        <v>6090</v>
      </c>
      <c r="V9" s="35">
        <f>+'Q1'!G8</f>
        <v>2591</v>
      </c>
      <c r="W9" s="35">
        <f>+'Full Year'!H9</f>
        <v>9138</v>
      </c>
      <c r="X9" s="35">
        <f>+'Q3'!H10</f>
        <v>6505</v>
      </c>
      <c r="Y9" s="26">
        <f>+'H1'!H9</f>
        <v>4583</v>
      </c>
      <c r="Z9" s="35">
        <f>+'Q1'!H8</f>
        <v>2502</v>
      </c>
      <c r="AA9" s="35">
        <f>+'Full Year'!I9</f>
        <v>8526</v>
      </c>
      <c r="AB9" s="35">
        <f>+'Q3'!I10</f>
        <v>5855</v>
      </c>
      <c r="AC9" s="35">
        <f>+'H1'!I9</f>
        <v>3916</v>
      </c>
      <c r="AD9" s="35">
        <f>+'Q1'!I8</f>
        <v>1882</v>
      </c>
      <c r="AE9" s="35">
        <f>+'Full Year'!J9</f>
        <v>7813</v>
      </c>
      <c r="AF9" s="35">
        <f>+'Q3'!J10</f>
        <v>5626</v>
      </c>
      <c r="AG9" s="35">
        <f>+'H1'!J9</f>
        <v>3780</v>
      </c>
      <c r="AH9" s="35">
        <f>+'Q1'!J8</f>
        <v>1760</v>
      </c>
      <c r="AI9" s="11">
        <f t="shared" si="0"/>
        <v>0.19446172993154948</v>
      </c>
      <c r="AJ9" s="11">
        <f t="shared" si="0"/>
        <v>0.1119090909090909</v>
      </c>
      <c r="AK9" s="11">
        <f t="shared" si="0"/>
        <v>0.1873494739510711</v>
      </c>
      <c r="AL9" s="11">
        <f t="shared" si="1"/>
        <v>0.28391472868217055</v>
      </c>
      <c r="AM9" s="11">
        <f t="shared" si="2"/>
        <v>0.21973434535104364</v>
      </c>
      <c r="AN9" s="11">
        <f t="shared" si="3"/>
        <v>-1.2123933542882801E-2</v>
      </c>
      <c r="AO9" s="11">
        <f t="shared" si="4"/>
        <v>-6.3175394846217786E-2</v>
      </c>
      <c r="AP9" s="11">
        <f t="shared" si="5"/>
        <v>-0.15270935960591134</v>
      </c>
      <c r="AQ9" s="11">
        <f t="shared" si="5"/>
        <v>1.6981860285604014E-2</v>
      </c>
      <c r="AR9" s="11">
        <f t="shared" si="5"/>
        <v>0.21853797329831473</v>
      </c>
      <c r="AS9" s="11">
        <f t="shared" si="5"/>
        <v>0.29454265949269792</v>
      </c>
      <c r="AT9" s="11">
        <f t="shared" si="5"/>
        <v>0.32882391446650666</v>
      </c>
      <c r="AU9" s="11">
        <f t="shared" si="5"/>
        <v>3.5571542765787369E-2</v>
      </c>
      <c r="AV9" s="11">
        <f t="shared" si="5"/>
        <v>7.1780436312456022E-2</v>
      </c>
      <c r="AW9" s="11">
        <f t="shared" si="5"/>
        <v>0.11101622544833475</v>
      </c>
      <c r="AX9" s="11">
        <f t="shared" si="5"/>
        <v>0.17032686414708886</v>
      </c>
      <c r="AY9" s="11">
        <f t="shared" si="5"/>
        <v>0.32943676939426142</v>
      </c>
      <c r="AZ9" s="11">
        <f t="shared" si="5"/>
        <v>9.1258159477793421E-2</v>
      </c>
      <c r="BA9" s="11">
        <f t="shared" si="5"/>
        <v>4.0703874866690366E-2</v>
      </c>
      <c r="BB9" s="11">
        <f t="shared" si="5"/>
        <v>3.5978835978835978E-2</v>
      </c>
      <c r="BC9" s="11">
        <f t="shared" si="5"/>
        <v>6.931818181818182E-2</v>
      </c>
      <c r="BD9" s="91"/>
      <c r="BE9" s="36"/>
      <c r="BF9" s="91"/>
      <c r="BG9" s="36"/>
      <c r="BH9" s="91"/>
      <c r="BI9" s="36"/>
    </row>
    <row r="10" spans="1:61" x14ac:dyDescent="0.35">
      <c r="A10" s="6" t="s">
        <v>34</v>
      </c>
      <c r="B10" s="6"/>
      <c r="C10" s="35">
        <f>+'Full Year'!C10</f>
        <v>9313</v>
      </c>
      <c r="D10" s="35">
        <f>+'Q3'!C11</f>
        <v>5886</v>
      </c>
      <c r="E10" s="35">
        <f>+'H1'!C10</f>
        <v>5597</v>
      </c>
      <c r="F10" s="35">
        <f>+'Q1'!C9</f>
        <v>2163</v>
      </c>
      <c r="G10" s="35">
        <f>+'Full Year'!D10</f>
        <v>10739</v>
      </c>
      <c r="H10" s="35">
        <f>+'Q3'!D11</f>
        <v>7958</v>
      </c>
      <c r="I10" s="35">
        <f>+'H1'!D10</f>
        <v>6420</v>
      </c>
      <c r="J10" s="35">
        <f>+'Q1'!D9</f>
        <v>2930</v>
      </c>
      <c r="K10" s="35">
        <f>+'Full Year'!E10</f>
        <v>8935</v>
      </c>
      <c r="L10" s="35">
        <f>+'Q3'!E11</f>
        <v>6981</v>
      </c>
      <c r="M10" s="35">
        <f>+'H1'!E10</f>
        <v>5227</v>
      </c>
      <c r="N10" s="35">
        <f>+'Q1'!E9</f>
        <v>2397</v>
      </c>
      <c r="O10" s="35">
        <f>+'Full Year'!F10</f>
        <v>8049</v>
      </c>
      <c r="P10" s="35">
        <f>+'Q3'!F11</f>
        <v>5821</v>
      </c>
      <c r="Q10" s="35">
        <f>+'H1'!F10</f>
        <v>3933</v>
      </c>
      <c r="R10" s="35">
        <f>+'Q1'!F9</f>
        <v>1915</v>
      </c>
      <c r="S10" s="35">
        <f>+'Full Year'!G10</f>
        <v>7976</v>
      </c>
      <c r="T10" s="35">
        <f>+'Q3'!G11</f>
        <v>6133</v>
      </c>
      <c r="U10" s="35">
        <f>+'H1'!G10</f>
        <v>4677</v>
      </c>
      <c r="V10" s="35">
        <f>+'Q1'!G9</f>
        <v>1699</v>
      </c>
      <c r="W10" s="35">
        <f>+'Full Year'!H10</f>
        <v>5047</v>
      </c>
      <c r="X10" s="35">
        <f>+'Q3'!H11</f>
        <v>3753</v>
      </c>
      <c r="Y10" s="26">
        <f>+'H1'!H10</f>
        <v>2890</v>
      </c>
      <c r="Z10" s="35">
        <f>+'Q1'!H9</f>
        <v>1766</v>
      </c>
      <c r="AA10" s="35">
        <f>+'Full Year'!I10</f>
        <v>5540</v>
      </c>
      <c r="AB10" s="35">
        <f>+'Q3'!I11</f>
        <v>3766</v>
      </c>
      <c r="AC10" s="35">
        <f>+'H1'!I10</f>
        <v>2806</v>
      </c>
      <c r="AD10" s="35">
        <f>+'Q1'!I9</f>
        <v>1080</v>
      </c>
      <c r="AE10" s="35">
        <f>+'Full Year'!J10</f>
        <v>5359</v>
      </c>
      <c r="AF10" s="35">
        <f>+'Q3'!J11</f>
        <v>3672</v>
      </c>
      <c r="AG10" s="35">
        <f>+'H1'!J10</f>
        <v>3175</v>
      </c>
      <c r="AH10" s="35">
        <f>+'Q1'!J9</f>
        <v>1348</v>
      </c>
      <c r="AI10" s="11">
        <f t="shared" si="0"/>
        <v>0.22236128493950771</v>
      </c>
      <c r="AJ10" s="11">
        <f t="shared" si="0"/>
        <v>0.1100757858119021</v>
      </c>
      <c r="AK10" s="11">
        <f t="shared" si="0"/>
        <v>0.19927847448891942</v>
      </c>
      <c r="AL10" s="11">
        <f t="shared" si="1"/>
        <v>0.32901093312992624</v>
      </c>
      <c r="AM10" s="11">
        <f t="shared" si="2"/>
        <v>0.25169712793733684</v>
      </c>
      <c r="AN10" s="11">
        <f t="shared" si="3"/>
        <v>9.1524573721163491E-3</v>
      </c>
      <c r="AO10" s="11">
        <f t="shared" si="4"/>
        <v>-5.0872330017935757E-2</v>
      </c>
      <c r="AP10" s="11">
        <f t="shared" si="5"/>
        <v>-0.15907633098139834</v>
      </c>
      <c r="AQ10" s="11">
        <f t="shared" si="5"/>
        <v>0.12713360800470866</v>
      </c>
      <c r="AR10" s="11">
        <f t="shared" si="5"/>
        <v>0.5803447592629285</v>
      </c>
      <c r="AS10" s="11">
        <f t="shared" si="5"/>
        <v>0.63415933919531042</v>
      </c>
      <c r="AT10" s="11">
        <f t="shared" si="5"/>
        <v>0.6183391003460208</v>
      </c>
      <c r="AU10" s="11">
        <f t="shared" si="5"/>
        <v>-3.7938844847112116E-2</v>
      </c>
      <c r="AV10" s="11">
        <f t="shared" si="5"/>
        <v>-8.8989169675090254E-2</v>
      </c>
      <c r="AW10" s="11">
        <f t="shared" si="5"/>
        <v>-3.4519383961763143E-3</v>
      </c>
      <c r="AX10" s="11">
        <f t="shared" si="5"/>
        <v>2.993585174625802E-2</v>
      </c>
      <c r="AY10" s="11">
        <f t="shared" si="5"/>
        <v>0.63518518518518519</v>
      </c>
      <c r="AZ10" s="11">
        <f t="shared" si="5"/>
        <v>3.3774958014554955E-2</v>
      </c>
      <c r="BA10" s="11">
        <f t="shared" si="5"/>
        <v>2.5599128540305011E-2</v>
      </c>
      <c r="BB10" s="11">
        <f t="shared" si="5"/>
        <v>-0.11622047244094488</v>
      </c>
      <c r="BC10" s="11">
        <f t="shared" si="5"/>
        <v>-0.19881305637982197</v>
      </c>
      <c r="BD10" s="77"/>
      <c r="BE10" s="36"/>
      <c r="BF10" s="77"/>
      <c r="BG10" s="36"/>
      <c r="BH10" s="77"/>
      <c r="BI10" s="36"/>
    </row>
    <row r="11" spans="1:61" x14ac:dyDescent="0.35">
      <c r="A11" s="6" t="s">
        <v>6</v>
      </c>
      <c r="B11" s="6"/>
      <c r="C11" s="35">
        <f>+'Full Year'!C11</f>
        <v>8361</v>
      </c>
      <c r="D11" s="35">
        <f>+'Q3'!C12</f>
        <v>6236</v>
      </c>
      <c r="E11" s="35">
        <f>+'H1'!C11</f>
        <v>4313</v>
      </c>
      <c r="F11" s="35">
        <f>+'Q1'!C10</f>
        <v>2338</v>
      </c>
      <c r="G11" s="35">
        <f>+'Full Year'!D11</f>
        <v>8325</v>
      </c>
      <c r="H11" s="35">
        <f>+'Q3'!D12</f>
        <v>6195</v>
      </c>
      <c r="I11" s="35">
        <f>+'H1'!D11</f>
        <v>4324</v>
      </c>
      <c r="J11" s="35">
        <f>+'Q1'!D10</f>
        <v>2348</v>
      </c>
      <c r="K11" s="35">
        <f>+'Full Year'!E11</f>
        <v>8315</v>
      </c>
      <c r="L11" s="35">
        <f>+'Q3'!E12</f>
        <v>6296</v>
      </c>
      <c r="M11" s="35">
        <f>+'H1'!E11</f>
        <v>4396</v>
      </c>
      <c r="N11" s="35">
        <f>+'Q1'!E10</f>
        <v>2363</v>
      </c>
      <c r="O11" s="35">
        <f>+'Full Year'!F11</f>
        <v>8410</v>
      </c>
      <c r="P11" s="35">
        <f>+'Q3'!F12</f>
        <v>6304</v>
      </c>
      <c r="Q11" s="35">
        <f>+'H1'!F11</f>
        <v>4390</v>
      </c>
      <c r="R11" s="35">
        <f>+'Q1'!F10</f>
        <v>2368.1999999999998</v>
      </c>
      <c r="S11" s="35">
        <f>+'Full Year'!G11</f>
        <v>8442</v>
      </c>
      <c r="T11" s="35">
        <f>+'Q3'!G12</f>
        <v>6264</v>
      </c>
      <c r="U11" s="35">
        <f>+'H1'!G11</f>
        <v>4352</v>
      </c>
      <c r="V11" s="35">
        <f>+'Q1'!G10</f>
        <v>2346</v>
      </c>
      <c r="W11" s="35">
        <f>+'Full Year'!H11</f>
        <v>8332</v>
      </c>
      <c r="X11" s="35">
        <f>+'Q3'!H12</f>
        <v>6219</v>
      </c>
      <c r="Y11" s="26">
        <f>+'H1'!H11</f>
        <v>4340</v>
      </c>
      <c r="Z11" s="35">
        <f>+'Q1'!H10</f>
        <v>2332</v>
      </c>
      <c r="AA11" s="35">
        <f>+'Full Year'!I11</f>
        <v>8372</v>
      </c>
      <c r="AB11" s="35">
        <f>+'Q3'!I12</f>
        <v>6273</v>
      </c>
      <c r="AC11" s="35">
        <f>+'H1'!I11</f>
        <v>4368</v>
      </c>
      <c r="AD11" s="35">
        <f>+'Q1'!I10</f>
        <v>2391</v>
      </c>
      <c r="AE11" s="35">
        <f>+'Full Year'!J11</f>
        <v>8414</v>
      </c>
      <c r="AF11" s="35">
        <f>+'Q3'!J12</f>
        <v>6266</v>
      </c>
      <c r="AG11" s="35">
        <f>+'H1'!J11</f>
        <v>4337</v>
      </c>
      <c r="AH11" s="35">
        <f>+'Q1'!J10</f>
        <v>2351</v>
      </c>
      <c r="AI11" s="11">
        <f t="shared" si="0"/>
        <v>-6.3478628861616589E-3</v>
      </c>
      <c r="AJ11" s="11">
        <f t="shared" si="0"/>
        <v>-1.1296076099881093E-2</v>
      </c>
      <c r="AK11" s="11">
        <f t="shared" si="0"/>
        <v>-1.2690355329949238E-3</v>
      </c>
      <c r="AL11" s="11">
        <f t="shared" si="1"/>
        <v>1.366742596810934E-3</v>
      </c>
      <c r="AM11" s="11">
        <f t="shared" si="2"/>
        <v>-2.195760493201511E-3</v>
      </c>
      <c r="AN11" s="11">
        <f t="shared" si="3"/>
        <v>-3.7905709547500594E-3</v>
      </c>
      <c r="AO11" s="11">
        <f t="shared" si="4"/>
        <v>6.3856960408684551E-3</v>
      </c>
      <c r="AP11" s="11">
        <f t="shared" si="5"/>
        <v>8.7316176470588237E-3</v>
      </c>
      <c r="AQ11" s="11">
        <f t="shared" si="5"/>
        <v>9.4629156010229403E-3</v>
      </c>
      <c r="AR11" s="11">
        <f t="shared" si="5"/>
        <v>1.3202112337974076E-2</v>
      </c>
      <c r="AS11" s="11">
        <f t="shared" si="5"/>
        <v>7.2358900144717797E-3</v>
      </c>
      <c r="AT11" s="11">
        <f t="shared" si="5"/>
        <v>2.7649769585253456E-3</v>
      </c>
      <c r="AU11" s="11">
        <f t="shared" si="5"/>
        <v>6.0034305317324182E-3</v>
      </c>
      <c r="AV11" s="11">
        <f t="shared" si="5"/>
        <v>-4.7778308647873869E-3</v>
      </c>
      <c r="AW11" s="11">
        <f t="shared" si="5"/>
        <v>-8.60832137733142E-3</v>
      </c>
      <c r="AX11" s="11">
        <f t="shared" si="5"/>
        <v>-6.41025641025641E-3</v>
      </c>
      <c r="AY11" s="11">
        <f t="shared" si="5"/>
        <v>-2.46758678377248E-2</v>
      </c>
      <c r="AZ11" s="11">
        <f t="shared" si="5"/>
        <v>-4.9916805324459234E-3</v>
      </c>
      <c r="BA11" s="11">
        <f t="shared" si="5"/>
        <v>1.1171401212894988E-3</v>
      </c>
      <c r="BB11" s="11">
        <f t="shared" si="5"/>
        <v>7.1477980170624855E-3</v>
      </c>
      <c r="BC11" s="11">
        <f t="shared" si="5"/>
        <v>1.7014036580178648E-2</v>
      </c>
      <c r="BD11" s="77"/>
      <c r="BE11" s="36"/>
      <c r="BF11" s="77"/>
      <c r="BG11" s="36"/>
      <c r="BH11" s="77"/>
      <c r="BI11" s="36"/>
    </row>
    <row r="12" spans="1:61" x14ac:dyDescent="0.3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20"/>
      <c r="Z12" s="6"/>
      <c r="AA12" s="6"/>
      <c r="AB12" s="6"/>
      <c r="AC12" s="35"/>
      <c r="AD12" s="35"/>
      <c r="AE12" s="35"/>
      <c r="AF12" s="35"/>
      <c r="AG12" s="35"/>
      <c r="AH12" s="35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77"/>
      <c r="BE12" s="36"/>
      <c r="BF12" s="77"/>
      <c r="BG12" s="36"/>
      <c r="BH12" s="77"/>
      <c r="BI12" s="36"/>
    </row>
    <row r="13" spans="1:61" x14ac:dyDescent="0.35">
      <c r="A13" s="6" t="s">
        <v>168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20"/>
      <c r="Z13" s="6"/>
      <c r="AA13" s="6"/>
      <c r="AB13" s="6"/>
      <c r="AC13" s="10"/>
      <c r="AD13" s="10"/>
      <c r="AE13" s="10"/>
      <c r="AF13" s="33"/>
      <c r="AG13" s="33"/>
      <c r="AH13" s="33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77"/>
      <c r="BE13" s="36"/>
      <c r="BF13" s="77"/>
      <c r="BG13" s="36"/>
      <c r="BH13" s="77"/>
      <c r="BI13" s="36"/>
    </row>
    <row r="14" spans="1:61" x14ac:dyDescent="0.35">
      <c r="A14" s="68" t="s">
        <v>169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20"/>
      <c r="Z14" s="6"/>
      <c r="AA14" s="6"/>
      <c r="AB14" s="6"/>
      <c r="AC14" s="10"/>
      <c r="AD14" s="10"/>
      <c r="AE14" s="10"/>
      <c r="AF14" s="33"/>
      <c r="AG14" s="33"/>
      <c r="AH14" s="33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77"/>
      <c r="BE14" s="36"/>
      <c r="BF14" s="77"/>
      <c r="BG14" s="36"/>
      <c r="BH14" s="77"/>
      <c r="BI14" s="36"/>
    </row>
    <row r="15" spans="1:61" x14ac:dyDescent="0.35">
      <c r="A15" s="6" t="s">
        <v>1</v>
      </c>
      <c r="B15" s="6"/>
      <c r="C15" s="37"/>
      <c r="D15" s="37"/>
      <c r="E15" s="37"/>
      <c r="F15" s="37"/>
      <c r="G15" s="37"/>
      <c r="H15" s="37"/>
      <c r="I15" s="37"/>
      <c r="J15" s="37"/>
      <c r="K15" s="37"/>
      <c r="L15" s="37">
        <f>+'Q3'!E14</f>
        <v>167.8</v>
      </c>
      <c r="M15" s="37">
        <f>+'H1'!E13</f>
        <v>135.19999999999999</v>
      </c>
      <c r="N15" s="37">
        <f>+'Q1'!E13</f>
        <v>92.2</v>
      </c>
      <c r="O15" s="37">
        <f>+'Full Year'!F15</f>
        <v>46.2</v>
      </c>
      <c r="P15" s="37">
        <f>+'Q3'!F14</f>
        <v>198.6</v>
      </c>
      <c r="Q15" s="37">
        <f>+'H1'!F13</f>
        <v>156.69999999999999</v>
      </c>
      <c r="R15" s="37">
        <f>+'Q1'!F13</f>
        <v>100.5</v>
      </c>
      <c r="S15" s="37">
        <f>+'Full Year'!G15</f>
        <v>62</v>
      </c>
      <c r="T15" s="37">
        <f>+'Q3'!G14</f>
        <v>226.2</v>
      </c>
      <c r="U15" s="37">
        <f>+'H1'!G13</f>
        <v>168.1</v>
      </c>
      <c r="V15" s="37">
        <f>+'Q1'!G13</f>
        <v>119.2</v>
      </c>
      <c r="W15" s="37">
        <f>+'Full Year'!H15</f>
        <v>57.1</v>
      </c>
      <c r="X15" s="37">
        <f>+'Q3'!H14</f>
        <v>173.3</v>
      </c>
      <c r="Y15" s="21">
        <f>+'H1'!H13</f>
        <v>121</v>
      </c>
      <c r="Z15" s="33">
        <f>+'Q1'!H13</f>
        <v>75.099999999999994</v>
      </c>
      <c r="AA15" s="33">
        <f>+'Full Year'!I15</f>
        <v>28.7</v>
      </c>
      <c r="AB15" s="37">
        <f>'Q3'!I14</f>
        <v>117</v>
      </c>
      <c r="AC15" s="33">
        <f>'H1'!I13</f>
        <v>78.3</v>
      </c>
      <c r="AD15" s="33">
        <f>'Q1'!I13</f>
        <v>54.9</v>
      </c>
      <c r="AE15" s="33">
        <f>+'Full Year'!J15</f>
        <v>27.2</v>
      </c>
      <c r="AF15" s="33">
        <f>+'Q3'!J14</f>
        <v>155.30000000000001</v>
      </c>
      <c r="AG15" s="33">
        <f>+'H1'!J13</f>
        <v>116.9</v>
      </c>
      <c r="AH15" s="33">
        <f>+'Q1'!J13</f>
        <v>78.099999999999994</v>
      </c>
      <c r="AI15" s="11">
        <f t="shared" ref="AI15:AK23" si="6">(J15-N15)/N15</f>
        <v>-1</v>
      </c>
      <c r="AJ15" s="11">
        <f t="shared" si="6"/>
        <v>-1</v>
      </c>
      <c r="AK15" s="11">
        <f t="shared" si="6"/>
        <v>-0.15508559919436044</v>
      </c>
      <c r="AL15" s="11">
        <f t="shared" ref="AL15:AL17" si="7">(M15-Q15)/Q15</f>
        <v>-0.1372048500319081</v>
      </c>
      <c r="AM15" s="11">
        <f t="shared" ref="AM15:AM17" si="8">(N15-R15)/R15</f>
        <v>-8.2587064676616889E-2</v>
      </c>
      <c r="AN15" s="11">
        <f t="shared" ref="AN15:AN17" si="9">(O15-S15)/S15</f>
        <v>-0.25483870967741928</v>
      </c>
      <c r="AO15" s="11">
        <f t="shared" ref="AO15:AO17" si="10">(P15-T15)/T15</f>
        <v>-0.12201591511936338</v>
      </c>
      <c r="AP15" s="11">
        <f t="shared" ref="AP15:BC17" si="11">(Q15-U15)/U15</f>
        <v>-6.7816775728732931E-2</v>
      </c>
      <c r="AQ15" s="11">
        <f t="shared" si="11"/>
        <v>-0.15687919463087249</v>
      </c>
      <c r="AR15" s="11">
        <f t="shared" si="11"/>
        <v>8.5814360770577913E-2</v>
      </c>
      <c r="AS15" s="11">
        <f t="shared" si="11"/>
        <v>0.30525100980957859</v>
      </c>
      <c r="AT15" s="11">
        <f t="shared" si="11"/>
        <v>0.3892561983471074</v>
      </c>
      <c r="AU15" s="11">
        <f t="shared" si="11"/>
        <v>0.58721704394141161</v>
      </c>
      <c r="AV15" s="11">
        <f t="shared" si="11"/>
        <v>0.98954703832752622</v>
      </c>
      <c r="AW15" s="11">
        <f t="shared" si="11"/>
        <v>0.48119658119658132</v>
      </c>
      <c r="AX15" s="11">
        <f t="shared" si="11"/>
        <v>0.54533844189016611</v>
      </c>
      <c r="AY15" s="11">
        <f t="shared" si="11"/>
        <v>0.36794171220400723</v>
      </c>
      <c r="AZ15" s="11">
        <f t="shared" si="11"/>
        <v>5.514705882352941E-2</v>
      </c>
      <c r="BA15" s="11">
        <f t="shared" si="11"/>
        <v>-0.24661944623309728</v>
      </c>
      <c r="BB15" s="11">
        <f t="shared" si="11"/>
        <v>-0.33019674935842608</v>
      </c>
      <c r="BC15" s="11">
        <f t="shared" si="11"/>
        <v>-0.29705505761843787</v>
      </c>
      <c r="BD15" s="77"/>
      <c r="BE15" s="36"/>
      <c r="BF15" s="77"/>
      <c r="BG15" s="36"/>
      <c r="BH15" s="77"/>
      <c r="BI15" s="36"/>
    </row>
    <row r="16" spans="1:61" x14ac:dyDescent="0.35">
      <c r="A16" s="6" t="s">
        <v>2</v>
      </c>
      <c r="B16" s="6"/>
      <c r="C16" s="37"/>
      <c r="D16" s="37"/>
      <c r="E16" s="37"/>
      <c r="F16" s="37"/>
      <c r="G16" s="37"/>
      <c r="H16" s="37"/>
      <c r="I16" s="37"/>
      <c r="J16" s="37"/>
      <c r="K16" s="37"/>
      <c r="L16" s="37">
        <f>+'Q3'!E15</f>
        <v>3</v>
      </c>
      <c r="M16" s="37">
        <f>+'H1'!E14</f>
        <v>3</v>
      </c>
      <c r="N16" s="37">
        <f>+'Q1'!E14</f>
        <v>3</v>
      </c>
      <c r="O16" s="37">
        <f>+'Full Year'!F16</f>
        <v>3</v>
      </c>
      <c r="P16" s="37">
        <f>+'Q3'!F15</f>
        <v>347.1</v>
      </c>
      <c r="Q16" s="37">
        <f>+'H1'!F14</f>
        <v>361.4</v>
      </c>
      <c r="R16" s="37">
        <f>+'Q1'!F14</f>
        <v>347.3</v>
      </c>
      <c r="S16" s="37">
        <f>+'Full Year'!G16</f>
        <v>347.3</v>
      </c>
      <c r="T16" s="37">
        <f>+'Q3'!G15</f>
        <v>31.2</v>
      </c>
      <c r="U16" s="37">
        <f>+'H1'!G14</f>
        <v>0</v>
      </c>
      <c r="V16" s="37">
        <f>+'Q1'!G14</f>
        <v>0</v>
      </c>
      <c r="W16" s="37">
        <f>+'Full Year'!H16</f>
        <v>0</v>
      </c>
      <c r="X16" s="37">
        <f>+'Q3'!H15</f>
        <v>38.799999999999997</v>
      </c>
      <c r="Y16" s="22">
        <f>+'H1'!H14</f>
        <v>2.4</v>
      </c>
      <c r="Z16" s="37">
        <f>+'Q1'!H14</f>
        <v>2.4</v>
      </c>
      <c r="AA16" s="37">
        <v>0</v>
      </c>
      <c r="AB16" s="37">
        <f>'Q3'!I15</f>
        <v>7.8</v>
      </c>
      <c r="AC16" s="37">
        <f>'H1'!I14</f>
        <v>0</v>
      </c>
      <c r="AD16" s="37">
        <f>'Q1'!I14</f>
        <v>0</v>
      </c>
      <c r="AE16" s="37">
        <f>+'Full Year'!J16</f>
        <v>0</v>
      </c>
      <c r="AF16" s="33">
        <f>+'Q3'!J15</f>
        <v>341</v>
      </c>
      <c r="AG16" s="33">
        <f>+'H1'!J14</f>
        <v>348.2</v>
      </c>
      <c r="AH16" s="33">
        <f>+'Q1'!J14</f>
        <v>139.80000000000001</v>
      </c>
      <c r="AI16" s="11">
        <f t="shared" si="6"/>
        <v>-1</v>
      </c>
      <c r="AJ16" s="11">
        <f t="shared" si="6"/>
        <v>-1</v>
      </c>
      <c r="AK16" s="11">
        <f t="shared" si="6"/>
        <v>-0.99135695764909249</v>
      </c>
      <c r="AL16" s="11">
        <f t="shared" si="7"/>
        <v>-0.99169894853348095</v>
      </c>
      <c r="AM16" s="11">
        <f t="shared" si="8"/>
        <v>-0.99136193492657643</v>
      </c>
      <c r="AN16" s="11">
        <f t="shared" si="9"/>
        <v>-0.99136193492657643</v>
      </c>
      <c r="AO16" s="11">
        <f t="shared" si="10"/>
        <v>10.125000000000002</v>
      </c>
      <c r="AP16" s="11" t="e">
        <f t="shared" si="11"/>
        <v>#DIV/0!</v>
      </c>
      <c r="AQ16" s="11" t="e">
        <f t="shared" si="11"/>
        <v>#DIV/0!</v>
      </c>
      <c r="AR16" s="11" t="e">
        <f t="shared" si="11"/>
        <v>#DIV/0!</v>
      </c>
      <c r="AS16" s="11">
        <f t="shared" si="11"/>
        <v>-0.19587628865979378</v>
      </c>
      <c r="AT16" s="11">
        <f t="shared" si="11"/>
        <v>-1</v>
      </c>
      <c r="AU16" s="11">
        <f t="shared" si="11"/>
        <v>-1</v>
      </c>
      <c r="AV16" s="11" t="e">
        <f t="shared" si="11"/>
        <v>#DIV/0!</v>
      </c>
      <c r="AW16" s="11">
        <f t="shared" si="11"/>
        <v>3.974358974358974</v>
      </c>
      <c r="AX16" s="11" t="e">
        <f t="shared" si="11"/>
        <v>#DIV/0!</v>
      </c>
      <c r="AY16" s="11" t="e">
        <f t="shared" si="11"/>
        <v>#DIV/0!</v>
      </c>
      <c r="AZ16" s="11" t="e">
        <f t="shared" si="11"/>
        <v>#DIV/0!</v>
      </c>
      <c r="BA16" s="11">
        <f t="shared" si="11"/>
        <v>-0.9771260997067448</v>
      </c>
      <c r="BB16" s="11">
        <f t="shared" si="11"/>
        <v>-1</v>
      </c>
      <c r="BC16" s="11">
        <f t="shared" si="11"/>
        <v>-1</v>
      </c>
      <c r="BD16" s="77"/>
      <c r="BE16" s="36"/>
      <c r="BF16" s="77"/>
      <c r="BG16" s="36"/>
      <c r="BH16" s="77"/>
      <c r="BI16" s="36"/>
    </row>
    <row r="17" spans="1:61" x14ac:dyDescent="0.35">
      <c r="A17" s="6" t="s">
        <v>28</v>
      </c>
      <c r="B17" s="6"/>
      <c r="C17" s="37"/>
      <c r="D17" s="37"/>
      <c r="E17" s="37"/>
      <c r="F17" s="37"/>
      <c r="G17" s="37"/>
      <c r="H17" s="37"/>
      <c r="I17" s="37"/>
      <c r="J17" s="37"/>
      <c r="K17" s="37"/>
      <c r="L17" s="37">
        <f>+'Q3'!E16</f>
        <v>170.8</v>
      </c>
      <c r="M17" s="37">
        <f>+'H1'!E15</f>
        <v>138.19999999999999</v>
      </c>
      <c r="N17" s="37">
        <f>+'Q1'!E15</f>
        <v>95.2</v>
      </c>
      <c r="O17" s="37">
        <f>+'Full Year'!F17</f>
        <v>49.2</v>
      </c>
      <c r="P17" s="37">
        <f>+'Q3'!F16</f>
        <v>545.70000000000005</v>
      </c>
      <c r="Q17" s="37">
        <f>+'H1'!F15</f>
        <v>518.09999999999991</v>
      </c>
      <c r="R17" s="37">
        <f>+'Q1'!F15</f>
        <v>447.8</v>
      </c>
      <c r="S17" s="37">
        <f>+'Full Year'!G17</f>
        <v>409.3</v>
      </c>
      <c r="T17" s="37">
        <f>+'Q3'!G16</f>
        <v>257.39999999999998</v>
      </c>
      <c r="U17" s="37">
        <f>+'H1'!G15</f>
        <v>168.1</v>
      </c>
      <c r="V17" s="37">
        <f>+'Q1'!G15</f>
        <v>119.2</v>
      </c>
      <c r="W17" s="37">
        <f>+'Full Year'!H17</f>
        <v>57.1</v>
      </c>
      <c r="X17" s="37">
        <f>+'Q3'!H16</f>
        <v>212.1</v>
      </c>
      <c r="Y17" s="22">
        <f>+'H1'!H15</f>
        <v>123.4</v>
      </c>
      <c r="Z17" s="33">
        <f>+'Q1'!H15</f>
        <v>77.5</v>
      </c>
      <c r="AA17" s="33">
        <v>28.7</v>
      </c>
      <c r="AB17" s="37">
        <f>+AB16+AB15</f>
        <v>124.8</v>
      </c>
      <c r="AC17" s="37">
        <f>+AC16+AC15</f>
        <v>78.3</v>
      </c>
      <c r="AD17" s="37">
        <f>+AD16+AD15</f>
        <v>54.9</v>
      </c>
      <c r="AE17" s="37">
        <f>+AE16+AE15</f>
        <v>27.2</v>
      </c>
      <c r="AF17" s="33">
        <f>+'Q3'!J16</f>
        <v>496.2</v>
      </c>
      <c r="AG17" s="33">
        <f>+'H1'!J15</f>
        <v>465.1</v>
      </c>
      <c r="AH17" s="33">
        <f>+'Q1'!J15</f>
        <v>217.9</v>
      </c>
      <c r="AI17" s="11">
        <f t="shared" si="6"/>
        <v>-1</v>
      </c>
      <c r="AJ17" s="11">
        <f t="shared" si="6"/>
        <v>-1</v>
      </c>
      <c r="AK17" s="11">
        <f t="shared" si="6"/>
        <v>-0.6870075132856881</v>
      </c>
      <c r="AL17" s="11">
        <f t="shared" si="7"/>
        <v>-0.73325612816058672</v>
      </c>
      <c r="AM17" s="11">
        <f t="shared" si="8"/>
        <v>-0.78740509155873162</v>
      </c>
      <c r="AN17" s="11">
        <f t="shared" si="9"/>
        <v>-0.87979477156120212</v>
      </c>
      <c r="AO17" s="11">
        <f t="shared" si="10"/>
        <v>1.1200466200466204</v>
      </c>
      <c r="AP17" s="11">
        <f t="shared" si="11"/>
        <v>2.0820939916716235</v>
      </c>
      <c r="AQ17" s="11">
        <f t="shared" si="11"/>
        <v>2.7567114093959733</v>
      </c>
      <c r="AR17" s="11">
        <f t="shared" si="11"/>
        <v>6.168126094570928</v>
      </c>
      <c r="AS17" s="11">
        <f t="shared" si="11"/>
        <v>0.21357850070721351</v>
      </c>
      <c r="AT17" s="11">
        <f t="shared" si="11"/>
        <v>0.36223662884927055</v>
      </c>
      <c r="AU17" s="11">
        <f t="shared" si="11"/>
        <v>0.53806451612903228</v>
      </c>
      <c r="AV17" s="11">
        <f t="shared" si="11"/>
        <v>0.98954703832752622</v>
      </c>
      <c r="AW17" s="11">
        <f t="shared" si="11"/>
        <v>0.69951923076923073</v>
      </c>
      <c r="AX17" s="11">
        <f t="shared" si="11"/>
        <v>0.57598978288633473</v>
      </c>
      <c r="AY17" s="11">
        <f t="shared" si="11"/>
        <v>0.41165755919854286</v>
      </c>
      <c r="AZ17" s="11">
        <f t="shared" si="11"/>
        <v>5.514705882352941E-2</v>
      </c>
      <c r="BA17" s="11">
        <f t="shared" si="11"/>
        <v>-0.7484885126964933</v>
      </c>
      <c r="BB17" s="11">
        <f t="shared" si="11"/>
        <v>-0.8316491077187701</v>
      </c>
      <c r="BC17" s="11">
        <f t="shared" si="11"/>
        <v>-0.74804956402019274</v>
      </c>
      <c r="BD17" s="38"/>
      <c r="BE17" s="36"/>
      <c r="BF17" s="77"/>
      <c r="BG17" s="36"/>
      <c r="BH17" s="77"/>
      <c r="BI17" s="36"/>
    </row>
    <row r="18" spans="1:61" x14ac:dyDescent="0.3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23"/>
      <c r="Z18" s="5"/>
      <c r="AA18" s="5"/>
      <c r="AB18" s="5"/>
      <c r="AC18" s="40"/>
      <c r="AD18" s="40"/>
      <c r="AE18" s="40"/>
      <c r="AF18" s="40"/>
      <c r="AG18" s="40"/>
      <c r="AH18" s="40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77"/>
      <c r="BE18" s="39"/>
      <c r="BF18" s="10"/>
      <c r="BG18" s="39"/>
      <c r="BH18" s="10"/>
      <c r="BI18" s="39"/>
    </row>
    <row r="19" spans="1:61" x14ac:dyDescent="0.35">
      <c r="A19" s="6" t="s">
        <v>29</v>
      </c>
      <c r="B19" s="5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5"/>
      <c r="AB19" s="5"/>
      <c r="AC19" s="40"/>
      <c r="AD19" s="40"/>
      <c r="AE19" s="40"/>
      <c r="AF19" s="40"/>
      <c r="AG19" s="40"/>
      <c r="AH19" s="40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54"/>
      <c r="BE19" s="39"/>
      <c r="BF19" s="10"/>
      <c r="BG19" s="39"/>
      <c r="BH19" s="10"/>
      <c r="BI19" s="39"/>
    </row>
    <row r="20" spans="1:61" x14ac:dyDescent="0.35">
      <c r="A20" s="6" t="s">
        <v>163</v>
      </c>
      <c r="B20" s="5"/>
      <c r="C20" s="37">
        <f>+'Full Year'!C25</f>
        <v>21.7</v>
      </c>
      <c r="D20" s="37">
        <f>+'Q3'!C18</f>
        <v>95.2</v>
      </c>
      <c r="E20" s="37">
        <f>+'H1'!C17</f>
        <v>65.599999999999994</v>
      </c>
      <c r="F20" s="37">
        <f>+'Q1'!C17</f>
        <v>46.4</v>
      </c>
      <c r="G20" s="37">
        <f>+'Full Year'!D25</f>
        <v>21.3</v>
      </c>
      <c r="H20" s="37">
        <f>+'Q3'!D18</f>
        <v>86.3</v>
      </c>
      <c r="I20" s="37">
        <f>+'H1'!D17</f>
        <v>71.5</v>
      </c>
      <c r="J20" s="37">
        <f>+'Q1'!D17</f>
        <v>46.8</v>
      </c>
      <c r="K20" s="37">
        <f>+'Full Year'!E25</f>
        <v>20</v>
      </c>
      <c r="L20" s="37"/>
      <c r="M20" s="37"/>
      <c r="N20" s="37">
        <f>+'Q1'!E17</f>
        <v>68.599999999999994</v>
      </c>
      <c r="O20" s="37">
        <f>+'Full Year'!F25</f>
        <v>34.700000000000003</v>
      </c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5"/>
      <c r="AB20" s="5"/>
      <c r="AC20" s="40"/>
      <c r="AD20" s="40"/>
      <c r="AE20" s="40"/>
      <c r="AF20" s="40"/>
      <c r="AG20" s="40"/>
      <c r="AH20" s="40"/>
      <c r="AI20" s="11">
        <f t="shared" si="6"/>
        <v>-0.31778425655976678</v>
      </c>
      <c r="AJ20" s="11">
        <f t="shared" si="6"/>
        <v>-0.42363112391930841</v>
      </c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54"/>
      <c r="BE20" s="39"/>
      <c r="BF20" s="10"/>
      <c r="BG20" s="39"/>
      <c r="BH20" s="10"/>
      <c r="BI20" s="39"/>
    </row>
    <row r="21" spans="1:61" x14ac:dyDescent="0.35">
      <c r="A21" s="6" t="s">
        <v>164</v>
      </c>
      <c r="B21" s="5"/>
      <c r="C21" s="37">
        <f>+'Full Year'!C26</f>
        <v>11.9</v>
      </c>
      <c r="D21" s="37">
        <f>+'Q3'!C19</f>
        <v>40.5</v>
      </c>
      <c r="E21" s="37">
        <f>+'H1'!C18</f>
        <v>31</v>
      </c>
      <c r="F21" s="37">
        <f>+'Q1'!C18</f>
        <v>19.899999999999999</v>
      </c>
      <c r="G21" s="37">
        <f>+'Full Year'!D26</f>
        <v>11.6</v>
      </c>
      <c r="H21" s="37">
        <f>+'Q3'!D19</f>
        <v>46.5</v>
      </c>
      <c r="I21" s="37">
        <f>+'H1'!D18</f>
        <v>36.9</v>
      </c>
      <c r="J21" s="37">
        <f>+'Q1'!D18</f>
        <v>21.8</v>
      </c>
      <c r="K21" s="37">
        <f>+'Full Year'!E26</f>
        <v>7.1</v>
      </c>
      <c r="L21" s="37"/>
      <c r="M21" s="37"/>
      <c r="N21" s="37">
        <f>+'Q1'!E18</f>
        <v>23.6</v>
      </c>
      <c r="O21" s="37">
        <f>+'Full Year'!F26</f>
        <v>11.1</v>
      </c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5"/>
      <c r="AB21" s="5"/>
      <c r="AC21" s="40"/>
      <c r="AD21" s="40"/>
      <c r="AE21" s="40"/>
      <c r="AF21" s="40"/>
      <c r="AG21" s="40"/>
      <c r="AH21" s="40"/>
      <c r="AI21" s="11">
        <f t="shared" si="6"/>
        <v>-7.6271186440677985E-2</v>
      </c>
      <c r="AJ21" s="11">
        <f t="shared" si="6"/>
        <v>-0.3603603603603604</v>
      </c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54"/>
      <c r="BE21" s="39"/>
      <c r="BF21" s="10"/>
      <c r="BG21" s="39"/>
      <c r="BH21" s="10"/>
      <c r="BI21" s="39"/>
    </row>
    <row r="22" spans="1:61" x14ac:dyDescent="0.35">
      <c r="A22" s="6" t="s">
        <v>165</v>
      </c>
      <c r="B22" s="5"/>
      <c r="C22" s="37">
        <f>+'Full Year'!C27</f>
        <v>33.6</v>
      </c>
      <c r="D22" s="37">
        <f>+'Q3'!C20</f>
        <v>135.69999999999999</v>
      </c>
      <c r="E22" s="37">
        <f>+'H1'!C19</f>
        <v>96.6</v>
      </c>
      <c r="F22" s="37">
        <f>+'Q1'!C19</f>
        <v>66.3</v>
      </c>
      <c r="G22" s="37">
        <f>+'Full Year'!D27</f>
        <v>32.9</v>
      </c>
      <c r="H22" s="37">
        <f>+'Q3'!D20</f>
        <v>132.80000000000001</v>
      </c>
      <c r="I22" s="37">
        <f>+'H1'!D19</f>
        <v>108.4</v>
      </c>
      <c r="J22" s="37">
        <f>+'Q1'!D19</f>
        <v>68.599999999999994</v>
      </c>
      <c r="K22" s="37">
        <f>+'Full Year'!E27</f>
        <v>27.1</v>
      </c>
      <c r="L22" s="37"/>
      <c r="M22" s="37"/>
      <c r="N22" s="37">
        <f>+'Q1'!E19</f>
        <v>92.199999999999989</v>
      </c>
      <c r="O22" s="37">
        <f>+'Full Year'!F27</f>
        <v>45.8</v>
      </c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5"/>
      <c r="AB22" s="5"/>
      <c r="AC22" s="40"/>
      <c r="AD22" s="40"/>
      <c r="AE22" s="40"/>
      <c r="AF22" s="40"/>
      <c r="AG22" s="40"/>
      <c r="AH22" s="40"/>
      <c r="AI22" s="11">
        <f t="shared" si="6"/>
        <v>-0.25596529284164854</v>
      </c>
      <c r="AJ22" s="11">
        <f t="shared" si="6"/>
        <v>-0.408296943231441</v>
      </c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54"/>
      <c r="BE22" s="39"/>
      <c r="BF22" s="10"/>
      <c r="BG22" s="39"/>
      <c r="BH22" s="10"/>
      <c r="BI22" s="39"/>
    </row>
    <row r="23" spans="1:61" x14ac:dyDescent="0.35">
      <c r="A23" s="6" t="s">
        <v>166</v>
      </c>
      <c r="B23" s="5"/>
      <c r="C23" s="37">
        <f>+'Full Year'!C28</f>
        <v>3.8</v>
      </c>
      <c r="D23" s="37">
        <f>+'Q3'!C21</f>
        <v>55.3</v>
      </c>
      <c r="E23" s="37">
        <f>+'H1'!C20</f>
        <v>9.8000000000000007</v>
      </c>
      <c r="F23" s="37">
        <f>+'Q1'!C20</f>
        <v>9.8000000000000007</v>
      </c>
      <c r="G23" s="37">
        <f>+'Full Year'!D28</f>
        <v>0</v>
      </c>
      <c r="H23" s="37">
        <f>+'Q3'!D21</f>
        <v>0</v>
      </c>
      <c r="I23" s="37">
        <f>+'H1'!D20</f>
        <v>0</v>
      </c>
      <c r="J23" s="37">
        <f>+'Q1'!D20</f>
        <v>0</v>
      </c>
      <c r="K23" s="37">
        <f>+'Full Year'!E28</f>
        <v>0</v>
      </c>
      <c r="L23" s="37"/>
      <c r="M23" s="37"/>
      <c r="N23" s="37">
        <f>+'Q1'!E20</f>
        <v>3</v>
      </c>
      <c r="O23" s="37">
        <f>+'Full Year'!F28</f>
        <v>3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5"/>
      <c r="AB23" s="5"/>
      <c r="AC23" s="40"/>
      <c r="AD23" s="40"/>
      <c r="AE23" s="40"/>
      <c r="AF23" s="40"/>
      <c r="AG23" s="40"/>
      <c r="AH23" s="40"/>
      <c r="AI23" s="11">
        <f t="shared" si="6"/>
        <v>-1</v>
      </c>
      <c r="AJ23" s="11">
        <f t="shared" si="6"/>
        <v>-1</v>
      </c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54"/>
      <c r="BE23" s="39"/>
      <c r="BF23" s="10"/>
      <c r="BG23" s="39"/>
      <c r="BH23" s="10"/>
      <c r="BI23" s="39"/>
    </row>
    <row r="24" spans="1:61" x14ac:dyDescent="0.35">
      <c r="A24" s="5"/>
      <c r="B24" s="5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5"/>
      <c r="AB24" s="5"/>
      <c r="AC24" s="40"/>
      <c r="AD24" s="40"/>
      <c r="AE24" s="40"/>
      <c r="AF24" s="40"/>
      <c r="AG24" s="40"/>
      <c r="AH24" s="40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54"/>
      <c r="BE24" s="39"/>
      <c r="BF24" s="10"/>
      <c r="BG24" s="39"/>
      <c r="BH24" s="10"/>
      <c r="BI24" s="39"/>
    </row>
    <row r="25" spans="1:61" x14ac:dyDescent="0.35">
      <c r="A25" s="5"/>
      <c r="B25" s="5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5"/>
      <c r="AB25" s="5"/>
      <c r="AC25" s="40"/>
      <c r="AD25" s="40"/>
      <c r="AE25" s="40"/>
      <c r="AF25" s="40"/>
      <c r="AG25" s="40"/>
      <c r="AH25" s="40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54"/>
      <c r="BE25" s="39"/>
      <c r="BF25" s="10"/>
      <c r="BG25" s="39"/>
      <c r="BH25" s="10"/>
      <c r="BI25" s="39"/>
    </row>
    <row r="26" spans="1:61" x14ac:dyDescent="0.35">
      <c r="A26" s="78" t="s">
        <v>148</v>
      </c>
      <c r="B26" s="78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1"/>
      <c r="O26" s="149"/>
      <c r="P26" s="147"/>
      <c r="Q26" s="145"/>
      <c r="R26" s="139"/>
      <c r="S26" s="135"/>
      <c r="T26" s="131"/>
      <c r="U26" s="126"/>
      <c r="V26" s="122"/>
      <c r="W26" s="117"/>
      <c r="X26" s="105"/>
      <c r="Y26" s="28"/>
      <c r="Z26" s="95"/>
      <c r="AA26" s="78"/>
      <c r="AB26" s="78"/>
      <c r="AC26" s="33"/>
      <c r="AD26" s="33"/>
      <c r="AE26" s="33"/>
      <c r="AF26" s="33"/>
      <c r="AG26" s="33"/>
      <c r="AH26" s="33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77"/>
      <c r="BE26" s="34"/>
      <c r="BF26" s="10"/>
      <c r="BG26" s="34"/>
      <c r="BH26" s="10"/>
      <c r="BI26" s="34"/>
    </row>
    <row r="27" spans="1:61" x14ac:dyDescent="0.35">
      <c r="A27" s="78"/>
      <c r="B27" s="78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1"/>
      <c r="O27" s="149"/>
      <c r="P27" s="147"/>
      <c r="Q27" s="145"/>
      <c r="R27" s="139"/>
      <c r="S27" s="135"/>
      <c r="T27" s="131"/>
      <c r="U27" s="126"/>
      <c r="V27" s="122"/>
      <c r="W27" s="117"/>
      <c r="X27" s="105"/>
      <c r="Y27" s="28"/>
      <c r="Z27" s="95"/>
      <c r="AA27" s="78"/>
      <c r="AB27" s="87"/>
      <c r="AC27" s="33"/>
      <c r="AD27" s="33"/>
      <c r="AE27" s="87"/>
      <c r="AF27" s="33"/>
      <c r="AG27" s="33"/>
      <c r="AH27" s="33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77"/>
      <c r="BE27" s="34"/>
      <c r="BF27" s="10"/>
      <c r="BG27" s="34"/>
      <c r="BH27" s="10"/>
      <c r="BI27" s="34"/>
    </row>
    <row r="28" spans="1:61" x14ac:dyDescent="0.35">
      <c r="A28" s="6" t="s">
        <v>35</v>
      </c>
      <c r="B28" s="6"/>
      <c r="C28" s="35">
        <f>+'Full Year'!C33</f>
        <v>117994</v>
      </c>
      <c r="D28" s="35">
        <f>+'Q3'!C26</f>
        <v>117658</v>
      </c>
      <c r="E28" s="35">
        <f>+'H1'!C25</f>
        <v>117628</v>
      </c>
      <c r="F28" s="35">
        <f>+'Q1'!C25</f>
        <v>116840</v>
      </c>
      <c r="G28" s="35">
        <f>+'Full Year'!D33</f>
        <v>116472</v>
      </c>
      <c r="H28" s="35">
        <f>+'Q3'!D26</f>
        <v>116014</v>
      </c>
      <c r="I28" s="35">
        <f>+'H1'!D25</f>
        <v>115432</v>
      </c>
      <c r="J28" s="35">
        <f>+'Q1'!D25</f>
        <v>114584</v>
      </c>
      <c r="K28" s="35">
        <f>+'Full Year'!E33</f>
        <v>113960</v>
      </c>
      <c r="L28" s="35">
        <f>+'Q3'!E26</f>
        <v>113578</v>
      </c>
      <c r="M28" s="35">
        <f>+'H1'!E25</f>
        <v>113094</v>
      </c>
      <c r="N28" s="35">
        <f>+'Q1'!E25</f>
        <v>112316</v>
      </c>
      <c r="O28" s="35">
        <f>+'Full Year'!F33</f>
        <v>111642</v>
      </c>
      <c r="P28" s="35">
        <f>+'Q3'!F26</f>
        <v>110867</v>
      </c>
      <c r="Q28" s="35">
        <f>+'H1'!F25</f>
        <v>110489</v>
      </c>
      <c r="R28" s="35">
        <f>+'Q1'!F25</f>
        <v>109789</v>
      </c>
      <c r="S28" s="35">
        <f>+'Full Year'!G33</f>
        <v>109229</v>
      </c>
      <c r="T28" s="35">
        <f>+'Q3'!G26</f>
        <v>108738</v>
      </c>
      <c r="U28" s="35">
        <f>+'H1'!G25</f>
        <v>108270</v>
      </c>
      <c r="V28" s="35">
        <f>+'Q1'!G25</f>
        <v>107542</v>
      </c>
      <c r="W28" s="35">
        <f>+'Full Year'!H33</f>
        <v>106670</v>
      </c>
      <c r="X28" s="35">
        <f>+'Q3'!H26</f>
        <v>106544</v>
      </c>
      <c r="Y28" s="26">
        <f>+'H1'!H25</f>
        <v>105918</v>
      </c>
      <c r="Z28" s="35">
        <f>+'Q1'!H25</f>
        <v>105200</v>
      </c>
      <c r="AA28" s="35">
        <v>104322</v>
      </c>
      <c r="AB28" s="35">
        <v>103717</v>
      </c>
      <c r="AC28" s="35">
        <v>102908</v>
      </c>
      <c r="AD28" s="35">
        <v>102181</v>
      </c>
      <c r="AE28" s="35">
        <v>101565</v>
      </c>
      <c r="AF28" s="35">
        <v>101045</v>
      </c>
      <c r="AG28" s="35">
        <v>100550</v>
      </c>
      <c r="AH28" s="35">
        <v>99932</v>
      </c>
      <c r="AI28" s="11">
        <f t="shared" ref="AI28:AK31" si="12">(J28-N28)/N28</f>
        <v>2.0193026817194346E-2</v>
      </c>
      <c r="AJ28" s="11">
        <f t="shared" si="12"/>
        <v>2.0762795363751994E-2</v>
      </c>
      <c r="AK28" s="11">
        <f t="shared" si="12"/>
        <v>2.4452722631621671E-2</v>
      </c>
      <c r="AL28" s="11">
        <f t="shared" ref="AL28:AL31" si="13">(M28-Q28)/Q28</f>
        <v>2.3577007665921496E-2</v>
      </c>
      <c r="AM28" s="11">
        <f t="shared" ref="AM28:AM31" si="14">(N28-R28)/R28</f>
        <v>2.3016877829290731E-2</v>
      </c>
      <c r="AN28" s="11">
        <f t="shared" ref="AN28:AN31" si="15">(O28-S28)/S28</f>
        <v>2.2091202885680544E-2</v>
      </c>
      <c r="AO28" s="11">
        <f t="shared" ref="AO28:AO31" si="16">(P28-T28)/T28</f>
        <v>1.9579171954606487E-2</v>
      </c>
      <c r="AP28" s="11">
        <f t="shared" ref="AP28:BC31" si="17">(Q28-U28)/U28</f>
        <v>2.0495058649672115E-2</v>
      </c>
      <c r="AQ28" s="11">
        <f t="shared" si="17"/>
        <v>2.0894162280783321E-2</v>
      </c>
      <c r="AR28" s="11">
        <f t="shared" si="17"/>
        <v>2.3989875316396361E-2</v>
      </c>
      <c r="AS28" s="11">
        <f t="shared" si="17"/>
        <v>2.059243129599039E-2</v>
      </c>
      <c r="AT28" s="11">
        <f t="shared" si="17"/>
        <v>2.2205857361355011E-2</v>
      </c>
      <c r="AU28" s="11">
        <f t="shared" si="17"/>
        <v>2.226235741444867E-2</v>
      </c>
      <c r="AV28" s="11">
        <f t="shared" si="17"/>
        <v>2.2507237207875615E-2</v>
      </c>
      <c r="AW28" s="11">
        <f t="shared" si="17"/>
        <v>2.7256862423710674E-2</v>
      </c>
      <c r="AX28" s="11">
        <f t="shared" si="17"/>
        <v>2.9249426672367553E-2</v>
      </c>
      <c r="AY28" s="11">
        <f t="shared" si="17"/>
        <v>2.9545610240651395E-2</v>
      </c>
      <c r="AZ28" s="11">
        <f t="shared" si="17"/>
        <v>2.7145177964850095E-2</v>
      </c>
      <c r="BA28" s="11">
        <f t="shared" si="17"/>
        <v>2.6443663714186747E-2</v>
      </c>
      <c r="BB28" s="11">
        <f t="shared" si="17"/>
        <v>2.3451019393336648E-2</v>
      </c>
      <c r="BC28" s="11">
        <f t="shared" si="17"/>
        <v>2.2505303606452389E-2</v>
      </c>
      <c r="BD28" s="77"/>
      <c r="BE28" s="36"/>
      <c r="BF28" s="10"/>
      <c r="BG28" s="36"/>
      <c r="BH28" s="10"/>
      <c r="BI28" s="36"/>
    </row>
    <row r="29" spans="1:61" x14ac:dyDescent="0.35">
      <c r="A29" s="6" t="s">
        <v>113</v>
      </c>
      <c r="B29" s="6"/>
      <c r="C29" s="35">
        <f>+'Full Year'!C34</f>
        <v>3146</v>
      </c>
      <c r="D29" s="35">
        <f>+'Q3'!C27</f>
        <v>2494</v>
      </c>
      <c r="E29" s="35">
        <f>+'H1'!C26</f>
        <v>1731</v>
      </c>
      <c r="F29" s="35">
        <f>+'Q1'!C26</f>
        <v>644</v>
      </c>
      <c r="G29" s="35">
        <f>+'Full Year'!D34</f>
        <v>3844</v>
      </c>
      <c r="H29" s="35">
        <f>+'Q3'!D27</f>
        <v>2932</v>
      </c>
      <c r="I29" s="35">
        <f>+'H1'!D26</f>
        <v>2027</v>
      </c>
      <c r="J29" s="35">
        <f>+'Q1'!D26</f>
        <v>959</v>
      </c>
      <c r="K29" s="35">
        <f>+'Full Year'!E34</f>
        <v>3201</v>
      </c>
      <c r="L29" s="35">
        <f>+'Q3'!E27</f>
        <v>2647</v>
      </c>
      <c r="M29" s="35">
        <f>+'H1'!E26</f>
        <v>1863</v>
      </c>
      <c r="N29" s="35">
        <f>+'Q1'!E26</f>
        <v>832</v>
      </c>
      <c r="O29" s="35">
        <f>+'Full Year'!F34</f>
        <v>3322</v>
      </c>
      <c r="P29" s="35">
        <f>+'Q3'!F27</f>
        <v>2374</v>
      </c>
      <c r="Q29" s="35">
        <f>+'H1'!F26</f>
        <v>1669</v>
      </c>
      <c r="R29" s="35">
        <f>+'Q1'!F26</f>
        <v>800</v>
      </c>
      <c r="S29" s="35">
        <f>+'Full Year'!G34</f>
        <v>3165</v>
      </c>
      <c r="T29" s="35">
        <f>+'Q3'!G27</f>
        <v>2137</v>
      </c>
      <c r="U29" s="35">
        <f>+'H1'!G26</f>
        <v>1656</v>
      </c>
      <c r="V29" s="35">
        <f>+'Q1'!G26</f>
        <v>875</v>
      </c>
      <c r="W29" s="35">
        <f>+'Full Year'!H34</f>
        <v>3515</v>
      </c>
      <c r="X29" s="35">
        <f>+'Q3'!H27</f>
        <v>2749</v>
      </c>
      <c r="Y29" s="26">
        <f>+'H1'!H26</f>
        <v>1907</v>
      </c>
      <c r="Z29" s="35">
        <f>+'Q1'!H26</f>
        <v>982</v>
      </c>
      <c r="AA29" s="35">
        <f>'Full Year'!I34</f>
        <v>3323</v>
      </c>
      <c r="AB29" s="35">
        <f>'Q3'!I27</f>
        <v>2486</v>
      </c>
      <c r="AC29" s="35">
        <f>'H1'!I26</f>
        <v>1538</v>
      </c>
      <c r="AD29" s="35">
        <f>'Q1'!I26</f>
        <v>831</v>
      </c>
      <c r="AE29" s="35">
        <f>'Full Year'!J34</f>
        <v>2821</v>
      </c>
      <c r="AF29" s="35">
        <f>'Q3'!J27</f>
        <v>2155</v>
      </c>
      <c r="AG29" s="35">
        <f>'H1'!J26</f>
        <v>1550</v>
      </c>
      <c r="AH29" s="35">
        <f>'Q1'!J26</f>
        <v>807</v>
      </c>
      <c r="AI29" s="11">
        <f t="shared" si="12"/>
        <v>0.15264423076923078</v>
      </c>
      <c r="AJ29" s="11">
        <f t="shared" si="12"/>
        <v>-3.6423841059602648E-2</v>
      </c>
      <c r="AK29" s="11">
        <f t="shared" si="12"/>
        <v>0.11499578770008424</v>
      </c>
      <c r="AL29" s="11">
        <f t="shared" si="13"/>
        <v>0.11623726782504494</v>
      </c>
      <c r="AM29" s="11">
        <f t="shared" si="14"/>
        <v>0.04</v>
      </c>
      <c r="AN29" s="11">
        <f t="shared" si="15"/>
        <v>4.9605055292259087E-2</v>
      </c>
      <c r="AO29" s="11">
        <f t="shared" si="16"/>
        <v>0.11090313523631259</v>
      </c>
      <c r="AP29" s="11">
        <f t="shared" si="17"/>
        <v>7.85024154589372E-3</v>
      </c>
      <c r="AQ29" s="11">
        <f t="shared" si="17"/>
        <v>-8.5714285714285715E-2</v>
      </c>
      <c r="AR29" s="11">
        <f t="shared" si="17"/>
        <v>-9.9573257467994308E-2</v>
      </c>
      <c r="AS29" s="11">
        <f t="shared" si="17"/>
        <v>-0.22262640960349217</v>
      </c>
      <c r="AT29" s="11">
        <f t="shared" si="17"/>
        <v>-0.13162034609334033</v>
      </c>
      <c r="AU29" s="11">
        <f t="shared" si="17"/>
        <v>-0.10896130346232179</v>
      </c>
      <c r="AV29" s="11">
        <f t="shared" si="17"/>
        <v>5.777911525729762E-2</v>
      </c>
      <c r="AW29" s="11">
        <f t="shared" si="17"/>
        <v>0.10579243765084473</v>
      </c>
      <c r="AX29" s="11">
        <f t="shared" si="17"/>
        <v>0.2399219765929779</v>
      </c>
      <c r="AY29" s="11">
        <f t="shared" si="17"/>
        <v>0.18170878459687123</v>
      </c>
      <c r="AZ29" s="11">
        <f t="shared" si="17"/>
        <v>0.17795108117688763</v>
      </c>
      <c r="BA29" s="11">
        <f t="shared" si="17"/>
        <v>0.15359628770301625</v>
      </c>
      <c r="BB29" s="11">
        <f t="shared" si="17"/>
        <v>-7.7419354838709677E-3</v>
      </c>
      <c r="BC29" s="11">
        <f t="shared" si="17"/>
        <v>2.9739776951672861E-2</v>
      </c>
      <c r="BD29" s="91"/>
      <c r="BE29" s="36"/>
      <c r="BF29" s="10"/>
      <c r="BG29" s="36"/>
      <c r="BH29" s="10"/>
      <c r="BI29" s="36"/>
    </row>
    <row r="30" spans="1:61" x14ac:dyDescent="0.35">
      <c r="A30" s="6" t="s">
        <v>38</v>
      </c>
      <c r="B30" s="6"/>
      <c r="C30" s="35">
        <f>+'Full Year'!C35</f>
        <v>1523</v>
      </c>
      <c r="D30" s="35">
        <f>+'Q3'!C28</f>
        <v>1186</v>
      </c>
      <c r="E30" s="35">
        <f>+'H1'!C27</f>
        <v>1156</v>
      </c>
      <c r="F30" s="35">
        <f>+'Q1'!C27</f>
        <v>368</v>
      </c>
      <c r="G30" s="35">
        <f>+'Full Year'!D35</f>
        <v>2512</v>
      </c>
      <c r="H30" s="35">
        <f>+'Q3'!D28</f>
        <v>2054</v>
      </c>
      <c r="I30" s="35">
        <f>+'H1'!D27</f>
        <v>1472</v>
      </c>
      <c r="J30" s="35">
        <f>+'Q1'!D27</f>
        <v>624</v>
      </c>
      <c r="K30" s="35">
        <f>+'Full Year'!E35</f>
        <v>2318</v>
      </c>
      <c r="L30" s="35">
        <f>+'Q3'!E28</f>
        <v>1936</v>
      </c>
      <c r="M30" s="35">
        <f>+'H1'!E27</f>
        <v>1452</v>
      </c>
      <c r="N30" s="35">
        <f>+'Q1'!E27</f>
        <v>674</v>
      </c>
      <c r="O30" s="35">
        <f>+'Full Year'!F35</f>
        <v>2413</v>
      </c>
      <c r="P30" s="35">
        <f>+'Q3'!F28</f>
        <v>1638</v>
      </c>
      <c r="Q30" s="35">
        <f>+'H1'!F27</f>
        <v>1260</v>
      </c>
      <c r="R30" s="35">
        <f>+'Q1'!F27</f>
        <v>560</v>
      </c>
      <c r="S30" s="35">
        <f>+'Full Year'!G35</f>
        <v>2559</v>
      </c>
      <c r="T30" s="35">
        <f>+'Q3'!G28</f>
        <v>2068</v>
      </c>
      <c r="U30" s="35">
        <f>+'H1'!G27</f>
        <v>1600</v>
      </c>
      <c r="V30" s="35">
        <f>+'Q1'!G27</f>
        <v>872</v>
      </c>
      <c r="W30" s="35">
        <f>+'Full Year'!H35</f>
        <v>2348</v>
      </c>
      <c r="X30" s="35">
        <f>+'Q3'!H28</f>
        <v>2222</v>
      </c>
      <c r="Y30" s="26">
        <f>+'H1'!H27</f>
        <v>1596</v>
      </c>
      <c r="Z30" s="35">
        <f>+'Q1'!H27</f>
        <v>878</v>
      </c>
      <c r="AA30" s="35">
        <v>2757</v>
      </c>
      <c r="AB30" s="35">
        <v>2152</v>
      </c>
      <c r="AC30" s="35">
        <v>1343</v>
      </c>
      <c r="AD30" s="35">
        <v>616</v>
      </c>
      <c r="AE30" s="35">
        <v>2781</v>
      </c>
      <c r="AF30" s="35">
        <v>1854</v>
      </c>
      <c r="AG30" s="35">
        <v>1359</v>
      </c>
      <c r="AH30" s="35">
        <v>741</v>
      </c>
      <c r="AI30" s="11">
        <f t="shared" si="12"/>
        <v>-7.418397626112759E-2</v>
      </c>
      <c r="AJ30" s="11">
        <f t="shared" si="12"/>
        <v>-3.937007874015748E-2</v>
      </c>
      <c r="AK30" s="11">
        <f t="shared" si="12"/>
        <v>0.18192918192918192</v>
      </c>
      <c r="AL30" s="11">
        <f t="shared" si="13"/>
        <v>0.15238095238095239</v>
      </c>
      <c r="AM30" s="11">
        <f t="shared" si="14"/>
        <v>0.20357142857142857</v>
      </c>
      <c r="AN30" s="11">
        <f t="shared" si="15"/>
        <v>-5.7053536537710045E-2</v>
      </c>
      <c r="AO30" s="11">
        <f t="shared" si="16"/>
        <v>-0.20793036750483559</v>
      </c>
      <c r="AP30" s="11">
        <f t="shared" si="17"/>
        <v>-0.21249999999999999</v>
      </c>
      <c r="AQ30" s="11">
        <f t="shared" si="17"/>
        <v>-0.3577981651376147</v>
      </c>
      <c r="AR30" s="11">
        <f t="shared" si="17"/>
        <v>8.9863713798977854E-2</v>
      </c>
      <c r="AS30" s="11">
        <f t="shared" si="17"/>
        <v>-6.9306930693069313E-2</v>
      </c>
      <c r="AT30" s="11">
        <f t="shared" si="17"/>
        <v>2.5062656641604009E-3</v>
      </c>
      <c r="AU30" s="11">
        <f t="shared" si="17"/>
        <v>-6.8337129840546698E-3</v>
      </c>
      <c r="AV30" s="11">
        <f t="shared" si="17"/>
        <v>-0.14834965542256076</v>
      </c>
      <c r="AW30" s="11">
        <f t="shared" si="17"/>
        <v>3.2527881040892194E-2</v>
      </c>
      <c r="AX30" s="11">
        <f t="shared" si="17"/>
        <v>0.18838421444527179</v>
      </c>
      <c r="AY30" s="11">
        <f t="shared" si="17"/>
        <v>0.42532467532467533</v>
      </c>
      <c r="AZ30" s="11">
        <f t="shared" si="17"/>
        <v>-8.6299892125134836E-3</v>
      </c>
      <c r="BA30" s="11">
        <f t="shared" si="17"/>
        <v>0.16073354908306364</v>
      </c>
      <c r="BB30" s="11">
        <f t="shared" si="17"/>
        <v>-1.177336276674025E-2</v>
      </c>
      <c r="BC30" s="11">
        <f t="shared" si="17"/>
        <v>-0.16869095816464239</v>
      </c>
      <c r="BD30" s="77"/>
      <c r="BE30" s="36"/>
      <c r="BF30" s="10"/>
      <c r="BG30" s="36"/>
      <c r="BH30" s="10"/>
      <c r="BI30" s="36"/>
    </row>
    <row r="31" spans="1:61" x14ac:dyDescent="0.35">
      <c r="A31" s="6" t="s">
        <v>3</v>
      </c>
      <c r="B31" s="6"/>
      <c r="C31" s="118">
        <f>+'Full Year'!C36</f>
        <v>13.1</v>
      </c>
      <c r="D31" s="118">
        <f>+'Q3'!C29</f>
        <v>9.6999999999999993</v>
      </c>
      <c r="E31" s="118">
        <f>+'H1'!C28</f>
        <v>7</v>
      </c>
      <c r="F31" s="118">
        <f>+'Q1'!C28</f>
        <v>3.9</v>
      </c>
      <c r="G31" s="118">
        <f>+'Full Year'!D36</f>
        <v>14.1</v>
      </c>
      <c r="H31" s="118">
        <f>+'Q3'!D29</f>
        <v>10.5</v>
      </c>
      <c r="I31" s="118">
        <f>+'H1'!D28</f>
        <v>7.6</v>
      </c>
      <c r="J31" s="118">
        <f>+'Q1'!D28</f>
        <v>4.3</v>
      </c>
      <c r="K31" s="118">
        <f>+'Full Year'!E36</f>
        <v>14.3</v>
      </c>
      <c r="L31" s="118">
        <f>+'Q3'!E29</f>
        <v>10.8</v>
      </c>
      <c r="M31" s="118">
        <f>+'H1'!E28</f>
        <v>7.9</v>
      </c>
      <c r="N31" s="118">
        <f>+'Q1'!E28</f>
        <v>4.4000000000000004</v>
      </c>
      <c r="O31" s="118">
        <f>+'Full Year'!F36</f>
        <v>14.4</v>
      </c>
      <c r="P31" s="118">
        <f>+'Q3'!F29</f>
        <v>10.6</v>
      </c>
      <c r="Q31" s="118">
        <f>+'H1'!F28</f>
        <v>7.7</v>
      </c>
      <c r="R31" s="118">
        <f>+'Q1'!F28</f>
        <v>4.4000000000000004</v>
      </c>
      <c r="S31" s="118">
        <f>+'Full Year'!G36</f>
        <v>14.5</v>
      </c>
      <c r="T31" s="118">
        <f>+'Q3'!G29</f>
        <v>10.5</v>
      </c>
      <c r="U31" s="118">
        <f>+'H1'!G28</f>
        <v>7.7</v>
      </c>
      <c r="V31" s="118">
        <f>+'Q1'!G28</f>
        <v>4.4000000000000004</v>
      </c>
      <c r="W31" s="118">
        <f>+'Full Year'!H36</f>
        <v>14.3</v>
      </c>
      <c r="X31" s="118">
        <f>+'Q3'!H29</f>
        <v>10.5</v>
      </c>
      <c r="Y31" s="111">
        <f>+'H1'!H28</f>
        <v>7.6</v>
      </c>
      <c r="Z31" s="33">
        <f>+'Q1'!H28</f>
        <v>4.3</v>
      </c>
      <c r="AA31" s="33">
        <v>13.9</v>
      </c>
      <c r="AB31" s="33">
        <v>10.3</v>
      </c>
      <c r="AC31" s="33">
        <v>7.6</v>
      </c>
      <c r="AD31" s="33">
        <v>4.3</v>
      </c>
      <c r="AE31" s="33">
        <v>13.4</v>
      </c>
      <c r="AF31" s="37">
        <v>10</v>
      </c>
      <c r="AG31" s="33">
        <v>7.3</v>
      </c>
      <c r="AH31" s="37">
        <v>4</v>
      </c>
      <c r="AI31" s="11">
        <f t="shared" si="12"/>
        <v>-2.2727272727272846E-2</v>
      </c>
      <c r="AJ31" s="11">
        <f t="shared" si="12"/>
        <v>-6.9444444444444198E-3</v>
      </c>
      <c r="AK31" s="11">
        <f t="shared" si="12"/>
        <v>1.8867924528301987E-2</v>
      </c>
      <c r="AL31" s="11">
        <f t="shared" si="13"/>
        <v>2.5974025974025997E-2</v>
      </c>
      <c r="AM31" s="11">
        <f t="shared" si="14"/>
        <v>0</v>
      </c>
      <c r="AN31" s="11">
        <f t="shared" si="15"/>
        <v>-6.8965517241379067E-3</v>
      </c>
      <c r="AO31" s="11">
        <f t="shared" si="16"/>
        <v>9.52380952380949E-3</v>
      </c>
      <c r="AP31" s="11">
        <f t="shared" si="17"/>
        <v>0</v>
      </c>
      <c r="AQ31" s="11">
        <f t="shared" si="17"/>
        <v>0</v>
      </c>
      <c r="AR31" s="11">
        <f t="shared" si="17"/>
        <v>1.3986013986013936E-2</v>
      </c>
      <c r="AS31" s="11">
        <f t="shared" si="17"/>
        <v>0</v>
      </c>
      <c r="AT31" s="11">
        <f t="shared" si="17"/>
        <v>1.3157894736842176E-2</v>
      </c>
      <c r="AU31" s="11">
        <f t="shared" si="17"/>
        <v>2.3255813953488497E-2</v>
      </c>
      <c r="AV31" s="11">
        <f t="shared" si="17"/>
        <v>2.8776978417266213E-2</v>
      </c>
      <c r="AW31" s="11">
        <f t="shared" si="17"/>
        <v>1.9417475728155269E-2</v>
      </c>
      <c r="AX31" s="11">
        <f t="shared" si="17"/>
        <v>0</v>
      </c>
      <c r="AY31" s="11">
        <f t="shared" si="17"/>
        <v>0</v>
      </c>
      <c r="AZ31" s="11">
        <f t="shared" si="17"/>
        <v>3.7313432835820892E-2</v>
      </c>
      <c r="BA31" s="11">
        <f t="shared" si="17"/>
        <v>3.0000000000000072E-2</v>
      </c>
      <c r="BB31" s="11">
        <f t="shared" si="17"/>
        <v>4.1095890410958881E-2</v>
      </c>
      <c r="BC31" s="11">
        <f t="shared" si="17"/>
        <v>7.4999999999999956E-2</v>
      </c>
      <c r="BD31" s="77"/>
      <c r="BE31" s="36"/>
      <c r="BF31" s="10"/>
      <c r="BG31" s="36"/>
      <c r="BH31" s="10"/>
      <c r="BI31" s="36"/>
    </row>
    <row r="32" spans="1:61" x14ac:dyDescent="0.3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27"/>
      <c r="Z32" s="7"/>
      <c r="AA32" s="7"/>
      <c r="AB32" s="7"/>
      <c r="AC32" s="40"/>
      <c r="AD32" s="40"/>
      <c r="AE32" s="7"/>
      <c r="AF32" s="40"/>
      <c r="AG32" s="40"/>
      <c r="AH32" s="40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77"/>
      <c r="BE32" s="34"/>
      <c r="BF32" s="10"/>
      <c r="BG32" s="34"/>
      <c r="BH32" s="10"/>
      <c r="BI32" s="34"/>
    </row>
    <row r="33" spans="1:61" x14ac:dyDescent="0.35">
      <c r="A33" s="78" t="s">
        <v>149</v>
      </c>
      <c r="B33" s="78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1"/>
      <c r="O33" s="149"/>
      <c r="P33" s="147"/>
      <c r="Q33" s="145"/>
      <c r="R33" s="139"/>
      <c r="S33" s="135"/>
      <c r="T33" s="131"/>
      <c r="U33" s="126"/>
      <c r="V33" s="122"/>
      <c r="W33" s="117"/>
      <c r="X33" s="105"/>
      <c r="Y33" s="28"/>
      <c r="Z33" s="95"/>
      <c r="AA33" s="78"/>
      <c r="AB33" s="78"/>
      <c r="AC33" s="76"/>
      <c r="AD33" s="76"/>
      <c r="AE33" s="76"/>
      <c r="AF33" s="76"/>
      <c r="AG33" s="76"/>
      <c r="AH33" s="76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77"/>
      <c r="BE33" s="34"/>
      <c r="BF33" s="10"/>
      <c r="BG33" s="34"/>
      <c r="BH33" s="10"/>
      <c r="BI33" s="34"/>
    </row>
    <row r="34" spans="1:61" x14ac:dyDescent="0.35">
      <c r="A34" s="78"/>
      <c r="B34" s="78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1"/>
      <c r="O34" s="149"/>
      <c r="P34" s="147"/>
      <c r="Q34" s="145"/>
      <c r="R34" s="139"/>
      <c r="S34" s="135"/>
      <c r="T34" s="131"/>
      <c r="U34" s="126"/>
      <c r="V34" s="122"/>
      <c r="W34" s="117"/>
      <c r="X34" s="105"/>
      <c r="Y34" s="28"/>
      <c r="Z34" s="95"/>
      <c r="AA34" s="78"/>
      <c r="AB34" s="78"/>
      <c r="AC34" s="76"/>
      <c r="AD34" s="76"/>
      <c r="AE34" s="76"/>
      <c r="AF34" s="76"/>
      <c r="AG34" s="76"/>
      <c r="AH34" s="76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77"/>
      <c r="BE34" s="34"/>
      <c r="BF34" s="10"/>
      <c r="BG34" s="34"/>
      <c r="BH34" s="10"/>
      <c r="BI34" s="34"/>
    </row>
    <row r="35" spans="1:61" x14ac:dyDescent="0.35">
      <c r="A35" s="6" t="s">
        <v>40</v>
      </c>
      <c r="B35" s="6"/>
      <c r="C35" s="37">
        <f>+'Full Year'!C41</f>
        <v>5.3</v>
      </c>
      <c r="D35" s="37">
        <f>+'Q3'!C34</f>
        <v>4.0999999999999996</v>
      </c>
      <c r="E35" s="37">
        <f>+'H1'!C33</f>
        <v>2.9</v>
      </c>
      <c r="F35" s="37">
        <f>+'Q1'!C32</f>
        <v>1.5</v>
      </c>
      <c r="G35" s="37">
        <f>+'Full Year'!D41</f>
        <v>8.6</v>
      </c>
      <c r="H35" s="37">
        <f>+'Q3'!D34</f>
        <v>6.6</v>
      </c>
      <c r="I35" s="37">
        <f>+'H1'!D33</f>
        <v>5</v>
      </c>
      <c r="J35" s="37">
        <f>+'Q1'!D32</f>
        <v>2.8</v>
      </c>
      <c r="K35" s="37">
        <f>+'Full Year'!E41</f>
        <v>12.4</v>
      </c>
      <c r="L35" s="37">
        <f>+'Q3'!E34</f>
        <v>10.199999999999999</v>
      </c>
      <c r="M35" s="37">
        <f>+'H1'!E33</f>
        <v>7.9</v>
      </c>
      <c r="N35" s="37">
        <f>+'Q1'!E32</f>
        <v>4.3</v>
      </c>
      <c r="O35" s="37">
        <f>+'Full Year'!F41</f>
        <v>16.100000000000001</v>
      </c>
      <c r="P35" s="37">
        <f>+'Q3'!F34</f>
        <v>12</v>
      </c>
      <c r="Q35" s="37">
        <f>+'H1'!F33</f>
        <v>8.6999999999999993</v>
      </c>
      <c r="R35" s="37">
        <f>+'Q1'!F32</f>
        <v>4.0999999999999996</v>
      </c>
      <c r="S35" s="37">
        <f>+'Full Year'!G41</f>
        <v>18.3</v>
      </c>
      <c r="T35" s="37">
        <f>+'Q3'!G34</f>
        <v>14</v>
      </c>
      <c r="U35" s="37">
        <f>+'H1'!G33</f>
        <v>9.6</v>
      </c>
      <c r="V35" s="37">
        <f>+'Q1'!G32</f>
        <v>4.8</v>
      </c>
      <c r="W35" s="37">
        <f>+'Full Year'!H41</f>
        <v>17.8</v>
      </c>
      <c r="X35" s="37">
        <f>+'Q3'!H34</f>
        <v>13.5</v>
      </c>
      <c r="Y35" s="22">
        <f>+'H1'!H33</f>
        <v>9.3000000000000007</v>
      </c>
      <c r="Z35" s="37">
        <f>+'Q1'!H32</f>
        <v>4.8</v>
      </c>
      <c r="AA35" s="37">
        <f>+'Full Year'!I41</f>
        <v>16.7</v>
      </c>
      <c r="AB35" s="37">
        <f>+'Q3'!I34</f>
        <v>12.6</v>
      </c>
      <c r="AC35" s="37">
        <f>+'H1'!I33</f>
        <v>9.1</v>
      </c>
      <c r="AD35" s="37">
        <f>+'Q1'!I32</f>
        <v>4.5</v>
      </c>
      <c r="AE35" s="37">
        <f>+'Full Year'!J41</f>
        <v>19.5</v>
      </c>
      <c r="AF35" s="33">
        <f>+'Q3'!J34</f>
        <v>16</v>
      </c>
      <c r="AG35" s="33">
        <f>+'H1'!J33</f>
        <v>12.5</v>
      </c>
      <c r="AH35" s="37">
        <f>+'Q1'!J32</f>
        <v>6.9</v>
      </c>
      <c r="AI35" s="11">
        <f t="shared" ref="AI35:AK40" si="18">(J35-N35)/N35</f>
        <v>-0.34883720930232559</v>
      </c>
      <c r="AJ35" s="11">
        <f t="shared" si="18"/>
        <v>-0.22981366459627334</v>
      </c>
      <c r="AK35" s="11">
        <f t="shared" si="18"/>
        <v>-0.15000000000000005</v>
      </c>
      <c r="AL35" s="11">
        <f t="shared" ref="AL35:AL40" si="19">(M35-Q35)/Q35</f>
        <v>-9.1954022988505635E-2</v>
      </c>
      <c r="AM35" s="11">
        <f t="shared" ref="AM35:AM40" si="20">(N35-R35)/R35</f>
        <v>4.8780487804878099E-2</v>
      </c>
      <c r="AN35" s="11">
        <f t="shared" ref="AN35:AN40" si="21">(O35-S35)/S35</f>
        <v>-0.12021857923497263</v>
      </c>
      <c r="AO35" s="11">
        <f t="shared" ref="AO35:AO40" si="22">(P35-T35)/T35</f>
        <v>-0.14285714285714285</v>
      </c>
      <c r="AP35" s="11">
        <f t="shared" ref="AP35:BC40" si="23">(Q35-U35)/U35</f>
        <v>-9.3750000000000042E-2</v>
      </c>
      <c r="AQ35" s="11">
        <f t="shared" si="23"/>
        <v>-0.14583333333333337</v>
      </c>
      <c r="AR35" s="11">
        <f t="shared" si="23"/>
        <v>2.8089887640449437E-2</v>
      </c>
      <c r="AS35" s="11">
        <f t="shared" si="23"/>
        <v>3.7037037037037035E-2</v>
      </c>
      <c r="AT35" s="11">
        <f t="shared" si="23"/>
        <v>3.2258064516128913E-2</v>
      </c>
      <c r="AU35" s="11">
        <f t="shared" si="23"/>
        <v>0</v>
      </c>
      <c r="AV35" s="11">
        <f t="shared" si="23"/>
        <v>6.5868263473053981E-2</v>
      </c>
      <c r="AW35" s="11">
        <f t="shared" si="23"/>
        <v>7.1428571428571452E-2</v>
      </c>
      <c r="AX35" s="11">
        <f t="shared" si="23"/>
        <v>2.1978021978022098E-2</v>
      </c>
      <c r="AY35" s="11">
        <f t="shared" si="23"/>
        <v>6.6666666666666624E-2</v>
      </c>
      <c r="AZ35" s="11">
        <f t="shared" si="23"/>
        <v>-0.14358974358974363</v>
      </c>
      <c r="BA35" s="11">
        <f t="shared" si="23"/>
        <v>-0.21250000000000002</v>
      </c>
      <c r="BB35" s="11">
        <f t="shared" si="23"/>
        <v>-0.27200000000000002</v>
      </c>
      <c r="BC35" s="11">
        <f t="shared" si="23"/>
        <v>-0.34782608695652178</v>
      </c>
      <c r="BD35" s="77"/>
      <c r="BE35" s="36"/>
      <c r="BF35" s="10"/>
      <c r="BG35" s="36"/>
      <c r="BH35" s="10"/>
      <c r="BI35" s="36"/>
    </row>
    <row r="36" spans="1:61" x14ac:dyDescent="0.35">
      <c r="A36" s="6" t="s">
        <v>171</v>
      </c>
      <c r="B36" s="6"/>
      <c r="C36" s="35"/>
      <c r="D36" s="35"/>
      <c r="E36" s="35"/>
      <c r="F36" s="35"/>
      <c r="G36" s="35"/>
      <c r="H36" s="35"/>
      <c r="I36" s="35"/>
      <c r="J36" s="35"/>
      <c r="K36" s="35"/>
      <c r="L36" s="35">
        <f>+'Q3'!E35</f>
        <v>54414</v>
      </c>
      <c r="M36" s="35">
        <f>+'H1'!E34</f>
        <v>39401</v>
      </c>
      <c r="N36" s="35">
        <f>+'Q1'!E33</f>
        <v>20820</v>
      </c>
      <c r="O36" s="35">
        <f>+'Full Year'!F42</f>
        <v>79170</v>
      </c>
      <c r="P36" s="35">
        <f>+'Q3'!F35</f>
        <v>59278</v>
      </c>
      <c r="Q36" s="35">
        <f>+'H1'!F34</f>
        <v>44020</v>
      </c>
      <c r="R36" s="35">
        <f>+'Q1'!F33</f>
        <v>23638</v>
      </c>
      <c r="S36" s="35">
        <f>+'Full Year'!G42</f>
        <v>77656</v>
      </c>
      <c r="T36" s="35">
        <f>+'Q3'!G35</f>
        <v>56615</v>
      </c>
      <c r="U36" s="35">
        <f>+'H1'!G34</f>
        <v>40752</v>
      </c>
      <c r="V36" s="35">
        <f>+'Q1'!G33</f>
        <v>21481</v>
      </c>
      <c r="W36" s="35">
        <f>+'Full Year'!H42</f>
        <v>73119</v>
      </c>
      <c r="X36" s="35">
        <f>+'Q3'!H35</f>
        <v>53264</v>
      </c>
      <c r="Y36" s="26">
        <f>+'H1'!H34</f>
        <v>38557</v>
      </c>
      <c r="Z36" s="35">
        <f>+'Q1'!H33</f>
        <v>20148</v>
      </c>
      <c r="AA36" s="35">
        <f>+'Full Year'!I42</f>
        <v>76144</v>
      </c>
      <c r="AB36" s="35">
        <f>+'Q3'!I35</f>
        <v>56835</v>
      </c>
      <c r="AC36" s="35">
        <f>+'H1'!I34</f>
        <v>41120</v>
      </c>
      <c r="AD36" s="35">
        <f>+'Q1'!I33</f>
        <v>21889</v>
      </c>
      <c r="AE36" s="35">
        <f>+'Full Year'!J42</f>
        <v>71092</v>
      </c>
      <c r="AF36" s="35">
        <f>+'Q3'!J35</f>
        <v>52095</v>
      </c>
      <c r="AG36" s="35">
        <f>+'H1'!J34</f>
        <v>37580</v>
      </c>
      <c r="AH36" s="35">
        <f>+'Q1'!J33</f>
        <v>21006</v>
      </c>
      <c r="AI36" s="11">
        <f t="shared" si="18"/>
        <v>-1</v>
      </c>
      <c r="AJ36" s="11">
        <f t="shared" si="18"/>
        <v>-1</v>
      </c>
      <c r="AK36" s="11">
        <f t="shared" si="18"/>
        <v>-8.2054050406558929E-2</v>
      </c>
      <c r="AL36" s="11">
        <f t="shared" si="19"/>
        <v>-0.10492957746478873</v>
      </c>
      <c r="AM36" s="11">
        <f t="shared" si="20"/>
        <v>-0.11921482358913614</v>
      </c>
      <c r="AN36" s="11">
        <f t="shared" si="21"/>
        <v>1.949623982692902E-2</v>
      </c>
      <c r="AO36" s="11">
        <f t="shared" si="22"/>
        <v>4.7037004327475047E-2</v>
      </c>
      <c r="AP36" s="11">
        <f t="shared" si="23"/>
        <v>8.0192383195916761E-2</v>
      </c>
      <c r="AQ36" s="11">
        <f t="shared" si="23"/>
        <v>0.10041431963130208</v>
      </c>
      <c r="AR36" s="11">
        <f t="shared" si="23"/>
        <v>6.2049535688398362E-2</v>
      </c>
      <c r="AS36" s="11">
        <f t="shared" si="23"/>
        <v>6.2913036948032436E-2</v>
      </c>
      <c r="AT36" s="11">
        <f t="shared" si="23"/>
        <v>5.6928702959255131E-2</v>
      </c>
      <c r="AU36" s="11">
        <f t="shared" si="23"/>
        <v>6.6160412944212821E-2</v>
      </c>
      <c r="AV36" s="11">
        <f t="shared" si="23"/>
        <v>-3.9727358688800167E-2</v>
      </c>
      <c r="AW36" s="11">
        <f t="shared" si="23"/>
        <v>-6.283100202340107E-2</v>
      </c>
      <c r="AX36" s="11">
        <f t="shared" si="23"/>
        <v>-6.2329766536964981E-2</v>
      </c>
      <c r="AY36" s="11">
        <f t="shared" si="23"/>
        <v>-7.9537667321485678E-2</v>
      </c>
      <c r="AZ36" s="11">
        <f t="shared" si="23"/>
        <v>7.1062848140437743E-2</v>
      </c>
      <c r="BA36" s="11">
        <f t="shared" si="23"/>
        <v>9.0987618773394757E-2</v>
      </c>
      <c r="BB36" s="11">
        <f t="shared" si="23"/>
        <v>9.4199042043640241E-2</v>
      </c>
      <c r="BC36" s="11">
        <f t="shared" si="23"/>
        <v>4.2035608873655143E-2</v>
      </c>
      <c r="BD36" s="77"/>
      <c r="BE36" s="36"/>
      <c r="BF36" s="10"/>
      <c r="BG36" s="36"/>
      <c r="BH36" s="10"/>
      <c r="BI36" s="36"/>
    </row>
    <row r="37" spans="1:61" x14ac:dyDescent="0.35">
      <c r="A37" s="6" t="s">
        <v>172</v>
      </c>
      <c r="B37" s="6"/>
      <c r="C37" s="35">
        <f>+'Full Year'!C43</f>
        <v>44330</v>
      </c>
      <c r="D37" s="35">
        <f>+'Q3'!C36</f>
        <v>33974</v>
      </c>
      <c r="E37" s="35">
        <f>+'H1'!C35</f>
        <v>25240</v>
      </c>
      <c r="F37" s="35">
        <f>+'Q1'!C34</f>
        <v>14714</v>
      </c>
      <c r="G37" s="35">
        <f>+'Full Year'!D43</f>
        <v>45043</v>
      </c>
      <c r="H37" s="35">
        <f>+'Q3'!D36</f>
        <v>32539</v>
      </c>
      <c r="I37" s="35">
        <f>+'H1'!D35</f>
        <v>23764</v>
      </c>
      <c r="J37" s="35">
        <f>+'Q1'!D34</f>
        <v>13000</v>
      </c>
      <c r="K37" s="35">
        <f>+'Full Year'!E43</f>
        <v>43338</v>
      </c>
      <c r="L37" s="35"/>
      <c r="M37" s="35"/>
      <c r="N37" s="35">
        <v>13158</v>
      </c>
      <c r="O37" s="35">
        <f>+'Full Year'!F43</f>
        <v>44309</v>
      </c>
      <c r="P37" s="35"/>
      <c r="Q37" s="35"/>
      <c r="R37" s="35"/>
      <c r="S37" s="35"/>
      <c r="T37" s="35"/>
      <c r="U37" s="35"/>
      <c r="V37" s="35"/>
      <c r="W37" s="35"/>
      <c r="X37" s="35"/>
      <c r="Y37" s="26"/>
      <c r="Z37" s="35"/>
      <c r="AA37" s="35"/>
      <c r="AB37" s="35"/>
      <c r="AC37" s="35"/>
      <c r="AD37" s="35"/>
      <c r="AE37" s="35"/>
      <c r="AF37" s="35"/>
      <c r="AG37" s="35"/>
      <c r="AH37" s="35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54"/>
      <c r="BE37" s="36"/>
      <c r="BF37" s="10"/>
      <c r="BG37" s="36"/>
      <c r="BH37" s="10"/>
      <c r="BI37" s="36"/>
    </row>
    <row r="38" spans="1:61" x14ac:dyDescent="0.35">
      <c r="A38" s="6" t="s">
        <v>94</v>
      </c>
      <c r="B38" s="6"/>
      <c r="C38" s="35">
        <f>+'Full Year'!C44</f>
        <v>629651</v>
      </c>
      <c r="D38" s="35">
        <f>+'Q3'!C37</f>
        <v>494348</v>
      </c>
      <c r="E38" s="35">
        <f>+'H1'!C36</f>
        <v>356098</v>
      </c>
      <c r="F38" s="35">
        <f>+'Q1'!C35</f>
        <v>166897</v>
      </c>
      <c r="G38" s="35">
        <f>+'Full Year'!D44</f>
        <v>680099</v>
      </c>
      <c r="H38" s="35">
        <f>+'Q3'!D37</f>
        <v>530348</v>
      </c>
      <c r="I38" s="35">
        <f>+'H1'!D36</f>
        <v>375271</v>
      </c>
      <c r="J38" s="35">
        <f>+'Q1'!D35</f>
        <v>176494</v>
      </c>
      <c r="K38" s="35">
        <f>+'Full Year'!E44</f>
        <v>701923</v>
      </c>
      <c r="L38" s="35">
        <f>+'Q3'!E37</f>
        <v>541588</v>
      </c>
      <c r="M38" s="35">
        <f>+'H1'!E36</f>
        <v>364304</v>
      </c>
      <c r="N38" s="35">
        <f>+'Q1'!E35</f>
        <v>164927</v>
      </c>
      <c r="O38" s="35">
        <f>+'Full Year'!F44</f>
        <v>658159</v>
      </c>
      <c r="P38" s="35">
        <f>+'Q3'!F37</f>
        <v>508157</v>
      </c>
      <c r="Q38" s="35">
        <f>+'H1'!F36</f>
        <v>358208</v>
      </c>
      <c r="R38" s="35">
        <f>+'Q1'!F35</f>
        <v>163279</v>
      </c>
      <c r="S38" s="35">
        <f>+'Full Year'!G44</f>
        <v>652859</v>
      </c>
      <c r="T38" s="35">
        <f>+'Q3'!G37</f>
        <v>495205</v>
      </c>
      <c r="U38" s="35">
        <f>+'H1'!G36</f>
        <v>351962</v>
      </c>
      <c r="V38" s="35">
        <f>+'Q1'!G35</f>
        <v>161904</v>
      </c>
      <c r="W38" s="35">
        <f>+'Full Year'!H44</f>
        <v>604391</v>
      </c>
      <c r="X38" s="35">
        <f>+'Q3'!H37</f>
        <v>456658</v>
      </c>
      <c r="Y38" s="26">
        <f>+'H1'!H36</f>
        <v>319685</v>
      </c>
      <c r="Z38" s="35">
        <f>+'Q1'!H35</f>
        <v>151549</v>
      </c>
      <c r="AA38" s="35">
        <f>+'Full Year'!I44</f>
        <v>549998</v>
      </c>
      <c r="AB38" s="35">
        <f>+'Q3'!I37</f>
        <v>427723</v>
      </c>
      <c r="AC38" s="35">
        <f>+'H1'!I36</f>
        <v>302109</v>
      </c>
      <c r="AD38" s="35">
        <f>+'Q1'!I35</f>
        <v>148324</v>
      </c>
      <c r="AE38" s="35">
        <f>+'Full Year'!J44</f>
        <v>505927</v>
      </c>
      <c r="AF38" s="35">
        <f>+'Q3'!J37</f>
        <v>380210</v>
      </c>
      <c r="AG38" s="35">
        <f>+'H1'!J36</f>
        <v>265662</v>
      </c>
      <c r="AH38" s="35">
        <f>+'Q1'!J35</f>
        <v>129523</v>
      </c>
      <c r="AI38" s="11">
        <f t="shared" si="18"/>
        <v>7.0134059311089153E-2</v>
      </c>
      <c r="AJ38" s="11">
        <f t="shared" si="18"/>
        <v>6.649457046093725E-2</v>
      </c>
      <c r="AK38" s="11">
        <f t="shared" si="18"/>
        <v>6.5788722776622191E-2</v>
      </c>
      <c r="AL38" s="11">
        <f t="shared" si="19"/>
        <v>1.701804538145435E-2</v>
      </c>
      <c r="AM38" s="11">
        <f t="shared" si="20"/>
        <v>1.0093153436755492E-2</v>
      </c>
      <c r="AN38" s="11">
        <f t="shared" si="21"/>
        <v>8.1181388324278285E-3</v>
      </c>
      <c r="AO38" s="11">
        <f t="shared" si="22"/>
        <v>2.6154824769539887E-2</v>
      </c>
      <c r="AP38" s="11">
        <f t="shared" si="23"/>
        <v>1.7746233968439776E-2</v>
      </c>
      <c r="AQ38" s="11">
        <f t="shared" si="23"/>
        <v>8.492687024409527E-3</v>
      </c>
      <c r="AR38" s="11">
        <f t="shared" si="23"/>
        <v>8.0193120016677943E-2</v>
      </c>
      <c r="AS38" s="11">
        <f t="shared" si="23"/>
        <v>8.4411091013406089E-2</v>
      </c>
      <c r="AT38" s="11">
        <f t="shared" si="23"/>
        <v>0.10096501243411483</v>
      </c>
      <c r="AU38" s="11">
        <f t="shared" si="23"/>
        <v>6.8327735583870564E-2</v>
      </c>
      <c r="AV38" s="11">
        <f t="shared" si="23"/>
        <v>9.8896723260811864E-2</v>
      </c>
      <c r="AW38" s="11">
        <f t="shared" si="23"/>
        <v>6.7648922316545984E-2</v>
      </c>
      <c r="AX38" s="11">
        <f t="shared" si="23"/>
        <v>5.8177677593186566E-2</v>
      </c>
      <c r="AY38" s="11">
        <f t="shared" si="23"/>
        <v>2.174294112888002E-2</v>
      </c>
      <c r="AZ38" s="11">
        <f t="shared" si="23"/>
        <v>8.7109405111804664E-2</v>
      </c>
      <c r="BA38" s="11">
        <f t="shared" si="23"/>
        <v>0.12496515083769495</v>
      </c>
      <c r="BB38" s="11">
        <f t="shared" si="23"/>
        <v>0.13719312509880977</v>
      </c>
      <c r="BC38" s="11">
        <f t="shared" si="23"/>
        <v>0.14515568663480619</v>
      </c>
      <c r="BD38" s="77"/>
      <c r="BE38" s="36"/>
      <c r="BF38" s="10"/>
      <c r="BG38" s="36"/>
      <c r="BH38" s="10"/>
      <c r="BI38" s="36"/>
    </row>
    <row r="39" spans="1:61" x14ac:dyDescent="0.35">
      <c r="A39" s="6" t="s">
        <v>139</v>
      </c>
      <c r="B39" s="6"/>
      <c r="C39" s="35"/>
      <c r="D39" s="35"/>
      <c r="E39" s="35"/>
      <c r="F39" s="35"/>
      <c r="G39" s="35"/>
      <c r="H39" s="35"/>
      <c r="I39" s="35"/>
      <c r="J39" s="35"/>
      <c r="K39" s="35"/>
      <c r="L39" s="35">
        <f>+'Q3'!E38</f>
        <v>113435</v>
      </c>
      <c r="M39" s="35">
        <f>+'H1'!E37</f>
        <v>71549</v>
      </c>
      <c r="N39" s="35">
        <f>+'Q1'!E36</f>
        <v>40654</v>
      </c>
      <c r="O39" s="35">
        <f>+'Full Year'!F45</f>
        <v>152206</v>
      </c>
      <c r="P39" s="35">
        <f>+'Q3'!F38</f>
        <v>115064</v>
      </c>
      <c r="Q39" s="35">
        <f>+'H1'!F37</f>
        <v>81718</v>
      </c>
      <c r="R39" s="35">
        <f>+'Q1'!F36</f>
        <v>46000</v>
      </c>
      <c r="S39" s="35">
        <f>+'Full Year'!G45</f>
        <v>183540</v>
      </c>
      <c r="T39" s="35">
        <f>+'Q3'!G38</f>
        <v>129340</v>
      </c>
      <c r="U39" s="35">
        <f>+'H1'!G37</f>
        <v>89147</v>
      </c>
      <c r="V39" s="35">
        <f>+'Q1'!G36</f>
        <v>46735</v>
      </c>
      <c r="W39" s="35">
        <f>+'Full Year'!H45</f>
        <v>169046</v>
      </c>
      <c r="X39" s="35">
        <f>+'Q3'!H38</f>
        <v>120126</v>
      </c>
      <c r="Y39" s="26">
        <f>+'H1'!H37</f>
        <v>77688</v>
      </c>
      <c r="Z39" s="35">
        <f>+'Q1'!H36</f>
        <v>40462</v>
      </c>
      <c r="AA39" s="35">
        <f>+'Full Year'!I45</f>
        <v>172695</v>
      </c>
      <c r="AB39" s="35">
        <f>+'Q3'!I38</f>
        <v>130912</v>
      </c>
      <c r="AC39" s="35">
        <f>+'H1'!I37</f>
        <v>86868</v>
      </c>
      <c r="AD39" s="35">
        <f>+'Q1'!I36</f>
        <v>47871</v>
      </c>
      <c r="AE39" s="35">
        <f>+'Full Year'!J45</f>
        <v>186626</v>
      </c>
      <c r="AF39" s="35">
        <f>+'Q3'!J38</f>
        <v>141278</v>
      </c>
      <c r="AG39" s="35">
        <f>+'H1'!J37</f>
        <v>99628</v>
      </c>
      <c r="AH39" s="35">
        <f>+'Q1'!J36</f>
        <v>52160</v>
      </c>
      <c r="AI39" s="11">
        <f t="shared" si="18"/>
        <v>-1</v>
      </c>
      <c r="AJ39" s="11">
        <f t="shared" si="18"/>
        <v>-1</v>
      </c>
      <c r="AK39" s="11">
        <f t="shared" si="18"/>
        <v>-1.4157338524647152E-2</v>
      </c>
      <c r="AL39" s="11">
        <f t="shared" si="19"/>
        <v>-0.12444014782544849</v>
      </c>
      <c r="AM39" s="11">
        <f t="shared" si="20"/>
        <v>-0.11621739130434783</v>
      </c>
      <c r="AN39" s="11">
        <f t="shared" si="21"/>
        <v>-0.17072027895826522</v>
      </c>
      <c r="AO39" s="11">
        <f t="shared" si="22"/>
        <v>-0.11037575382712231</v>
      </c>
      <c r="AP39" s="11">
        <f t="shared" si="23"/>
        <v>-8.3334268118949603E-2</v>
      </c>
      <c r="AQ39" s="11">
        <f t="shared" si="23"/>
        <v>-1.5726971220712527E-2</v>
      </c>
      <c r="AR39" s="11">
        <f t="shared" si="23"/>
        <v>8.573997610117956E-2</v>
      </c>
      <c r="AS39" s="11">
        <f t="shared" si="23"/>
        <v>7.6702795398165255E-2</v>
      </c>
      <c r="AT39" s="11">
        <f t="shared" si="23"/>
        <v>0.14750025744001646</v>
      </c>
      <c r="AU39" s="11">
        <f t="shared" si="23"/>
        <v>0.15503435322030548</v>
      </c>
      <c r="AV39" s="11">
        <f t="shared" si="23"/>
        <v>-2.1129737398303369E-2</v>
      </c>
      <c r="AW39" s="11">
        <f t="shared" si="23"/>
        <v>-8.2391224639452462E-2</v>
      </c>
      <c r="AX39" s="11">
        <f t="shared" si="23"/>
        <v>-0.10567757977621219</v>
      </c>
      <c r="AY39" s="11">
        <f t="shared" si="23"/>
        <v>-0.15477011134089533</v>
      </c>
      <c r="AZ39" s="11">
        <f t="shared" si="23"/>
        <v>-7.4646619442092735E-2</v>
      </c>
      <c r="BA39" s="11">
        <f t="shared" si="23"/>
        <v>-7.3373065870128401E-2</v>
      </c>
      <c r="BB39" s="11">
        <f t="shared" si="23"/>
        <v>-0.12807644437306781</v>
      </c>
      <c r="BC39" s="11">
        <f t="shared" si="23"/>
        <v>-8.2227760736196323E-2</v>
      </c>
      <c r="BD39" s="77"/>
      <c r="BE39" s="36"/>
      <c r="BF39" s="10"/>
      <c r="BG39" s="36"/>
      <c r="BH39" s="10"/>
      <c r="BI39" s="36"/>
    </row>
    <row r="40" spans="1:61" x14ac:dyDescent="0.35">
      <c r="A40" s="6" t="s">
        <v>140</v>
      </c>
      <c r="B40" s="6"/>
      <c r="C40" s="35">
        <f>+'Full Year'!C46</f>
        <v>112913</v>
      </c>
      <c r="D40" s="35">
        <f>+'Q3'!C39</f>
        <v>80787</v>
      </c>
      <c r="E40" s="35">
        <f>+'H1'!C38</f>
        <v>54489</v>
      </c>
      <c r="F40" s="35">
        <f>+'Q1'!C37</f>
        <v>27941</v>
      </c>
      <c r="G40" s="35">
        <f>+'Full Year'!D46</f>
        <v>102351</v>
      </c>
      <c r="H40" s="35">
        <f>+'Q3'!D39</f>
        <v>76934</v>
      </c>
      <c r="I40" s="35">
        <f>+'H1'!D38</f>
        <v>55239</v>
      </c>
      <c r="J40" s="35">
        <f>+'Q1'!D37</f>
        <v>30677</v>
      </c>
      <c r="K40" s="35">
        <f>+'Full Year'!E46</f>
        <v>116024</v>
      </c>
      <c r="L40" s="35">
        <f>+'Q3'!E39</f>
        <v>86393</v>
      </c>
      <c r="M40" s="35">
        <f>+'H1'!E38</f>
        <v>56761</v>
      </c>
      <c r="N40" s="35">
        <f>+'Q1'!E37</f>
        <v>31361</v>
      </c>
      <c r="O40" s="35">
        <f>+'Full Year'!F47</f>
        <v>0</v>
      </c>
      <c r="P40" s="35">
        <f>+'Q3'!F40</f>
        <v>0</v>
      </c>
      <c r="Q40" s="35">
        <f>+'H1'!F38</f>
        <v>58437</v>
      </c>
      <c r="R40" s="35">
        <f>+'Q1'!F37</f>
        <v>31627</v>
      </c>
      <c r="S40" s="35">
        <f>+'Full Year'!G47</f>
        <v>0</v>
      </c>
      <c r="T40" s="35">
        <f>+'Q3'!G40</f>
        <v>0</v>
      </c>
      <c r="U40" s="35">
        <f>+'H1'!G39</f>
        <v>0</v>
      </c>
      <c r="V40" s="35">
        <f>+'Q1'!G37</f>
        <v>0</v>
      </c>
      <c r="W40" s="35">
        <f>+'Full Year'!H47</f>
        <v>0</v>
      </c>
      <c r="X40" s="35">
        <f>+'Q3'!H40</f>
        <v>0</v>
      </c>
      <c r="Y40" s="26">
        <f>+'H1'!H39</f>
        <v>0</v>
      </c>
      <c r="Z40" s="35">
        <f>+'Q1'!H37</f>
        <v>0</v>
      </c>
      <c r="AA40" s="35">
        <f>+'Full Year'!I47</f>
        <v>0</v>
      </c>
      <c r="AB40" s="35">
        <f>+'Q3'!I40</f>
        <v>0</v>
      </c>
      <c r="AC40" s="35">
        <f>+'H1'!I39</f>
        <v>0</v>
      </c>
      <c r="AD40" s="35">
        <f>+'Q1'!I37</f>
        <v>0</v>
      </c>
      <c r="AE40" s="35">
        <f>+'Full Year'!J47</f>
        <v>0</v>
      </c>
      <c r="AF40" s="35">
        <f>+'Q3'!J40</f>
        <v>0</v>
      </c>
      <c r="AG40" s="35">
        <f>+'H1'!J39</f>
        <v>0</v>
      </c>
      <c r="AH40" s="35">
        <f>+'Q1'!J37</f>
        <v>0</v>
      </c>
      <c r="AI40" s="11">
        <f t="shared" si="18"/>
        <v>-2.1810529000988489E-2</v>
      </c>
      <c r="AJ40" s="11" t="e">
        <f t="shared" si="18"/>
        <v>#DIV/0!</v>
      </c>
      <c r="AK40" s="11" t="e">
        <f t="shared" si="18"/>
        <v>#DIV/0!</v>
      </c>
      <c r="AL40" s="11">
        <f t="shared" si="19"/>
        <v>-2.8680459298047471E-2</v>
      </c>
      <c r="AM40" s="11">
        <f t="shared" si="20"/>
        <v>-8.4105353021152809E-3</v>
      </c>
      <c r="AN40" s="11" t="e">
        <f t="shared" si="21"/>
        <v>#DIV/0!</v>
      </c>
      <c r="AO40" s="11" t="e">
        <f t="shared" si="22"/>
        <v>#DIV/0!</v>
      </c>
      <c r="AP40" s="11" t="e">
        <f t="shared" si="23"/>
        <v>#DIV/0!</v>
      </c>
      <c r="AQ40" s="11" t="e">
        <f t="shared" si="23"/>
        <v>#DIV/0!</v>
      </c>
      <c r="AR40" s="11" t="e">
        <f t="shared" si="23"/>
        <v>#DIV/0!</v>
      </c>
      <c r="AS40" s="11" t="e">
        <f t="shared" si="23"/>
        <v>#DIV/0!</v>
      </c>
      <c r="AT40" s="11" t="e">
        <f t="shared" si="23"/>
        <v>#DIV/0!</v>
      </c>
      <c r="AU40" s="11" t="e">
        <f t="shared" si="23"/>
        <v>#DIV/0!</v>
      </c>
      <c r="AV40" s="11" t="e">
        <f t="shared" si="23"/>
        <v>#DIV/0!</v>
      </c>
      <c r="AW40" s="11" t="e">
        <f t="shared" si="23"/>
        <v>#DIV/0!</v>
      </c>
      <c r="AX40" s="11" t="e">
        <f t="shared" si="23"/>
        <v>#DIV/0!</v>
      </c>
      <c r="AY40" s="11" t="e">
        <f t="shared" si="23"/>
        <v>#DIV/0!</v>
      </c>
      <c r="AZ40" s="11" t="e">
        <f t="shared" si="23"/>
        <v>#DIV/0!</v>
      </c>
      <c r="BA40" s="11" t="e">
        <f t="shared" si="23"/>
        <v>#DIV/0!</v>
      </c>
      <c r="BB40" s="11" t="e">
        <f t="shared" si="23"/>
        <v>#DIV/0!</v>
      </c>
      <c r="BC40" s="11" t="e">
        <f t="shared" si="23"/>
        <v>#DIV/0!</v>
      </c>
      <c r="BD40" s="152"/>
      <c r="BE40" s="36"/>
      <c r="BF40" s="10"/>
      <c r="BG40" s="36"/>
      <c r="BH40" s="10"/>
      <c r="BI40" s="36"/>
    </row>
    <row r="41" spans="1:61" x14ac:dyDescent="0.3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35"/>
      <c r="R41" s="7"/>
      <c r="S41" s="7"/>
      <c r="T41" s="7"/>
      <c r="U41" s="35"/>
      <c r="V41" s="35"/>
      <c r="W41" s="7"/>
      <c r="X41" s="7"/>
      <c r="Y41" s="27"/>
      <c r="Z41" s="7"/>
      <c r="AA41" s="7"/>
      <c r="AB41" s="7"/>
      <c r="AC41" s="40"/>
      <c r="AD41" s="40"/>
      <c r="AE41" s="40"/>
      <c r="AF41" s="40"/>
      <c r="AG41" s="40"/>
      <c r="AH41" s="40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77"/>
      <c r="BE41" s="34"/>
      <c r="BF41" s="10"/>
      <c r="BG41" s="34"/>
      <c r="BH41" s="10"/>
      <c r="BI41" s="34"/>
    </row>
    <row r="42" spans="1:61" x14ac:dyDescent="0.35">
      <c r="A42" s="78" t="s">
        <v>150</v>
      </c>
      <c r="B42" s="78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1"/>
      <c r="O42" s="149"/>
      <c r="P42" s="147"/>
      <c r="Q42" s="35"/>
      <c r="R42" s="139"/>
      <c r="S42" s="135"/>
      <c r="T42" s="131"/>
      <c r="U42" s="35"/>
      <c r="V42" s="35"/>
      <c r="W42" s="117"/>
      <c r="X42" s="105"/>
      <c r="Y42" s="28"/>
      <c r="Z42" s="95"/>
      <c r="AA42" s="78"/>
      <c r="AB42" s="78"/>
      <c r="AC42" s="76"/>
      <c r="AD42" s="76"/>
      <c r="AE42" s="76"/>
      <c r="AF42" s="76"/>
      <c r="AG42" s="76"/>
      <c r="AH42" s="76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77"/>
      <c r="BE42" s="34"/>
      <c r="BF42" s="10"/>
      <c r="BG42" s="34"/>
      <c r="BH42" s="10"/>
      <c r="BI42" s="34"/>
    </row>
    <row r="43" spans="1:61" x14ac:dyDescent="0.35">
      <c r="A43" s="78"/>
      <c r="B43" s="78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1"/>
      <c r="O43" s="149"/>
      <c r="P43" s="147"/>
      <c r="Q43" s="35"/>
      <c r="R43" s="139"/>
      <c r="S43" s="135"/>
      <c r="T43" s="131"/>
      <c r="U43" s="35"/>
      <c r="V43" s="35"/>
      <c r="W43" s="117"/>
      <c r="X43" s="105"/>
      <c r="Y43" s="28"/>
      <c r="Z43" s="95"/>
      <c r="AA43" s="78"/>
      <c r="AB43" s="78"/>
      <c r="AC43" s="76"/>
      <c r="AD43" s="76"/>
      <c r="AE43" s="76"/>
      <c r="AF43" s="76"/>
      <c r="AG43" s="76"/>
      <c r="AH43" s="76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77"/>
      <c r="BE43" s="34"/>
      <c r="BF43" s="10"/>
      <c r="BG43" s="34"/>
      <c r="BH43" s="10"/>
      <c r="BI43" s="34"/>
    </row>
    <row r="44" spans="1:61" x14ac:dyDescent="0.35">
      <c r="A44" s="6" t="s">
        <v>36</v>
      </c>
      <c r="B44" s="6"/>
      <c r="C44" s="35">
        <f>+'Full Year'!C50</f>
        <v>1976111</v>
      </c>
      <c r="D44" s="35">
        <f>+'Q3'!C43</f>
        <v>1951398</v>
      </c>
      <c r="E44" s="35">
        <f>+'H1'!C42</f>
        <v>1925478</v>
      </c>
      <c r="F44" s="35">
        <f>+'Q1'!C41</f>
        <v>1895550</v>
      </c>
      <c r="G44" s="35">
        <f>+'Full Year'!D50</f>
        <v>1864724</v>
      </c>
      <c r="H44" s="35">
        <f>+'Q3'!D43</f>
        <v>1822510</v>
      </c>
      <c r="I44" s="35">
        <f>+'H1'!D42</f>
        <v>1783857</v>
      </c>
      <c r="J44" s="35">
        <f>+'Q1'!D41</f>
        <v>1746990</v>
      </c>
      <c r="K44" s="35">
        <f>+'Full Year'!E50</f>
        <v>1713674</v>
      </c>
      <c r="L44" s="35">
        <f>+'Q3'!E43</f>
        <v>1677405</v>
      </c>
      <c r="M44" s="35">
        <f>+'H1'!E42</f>
        <v>1642635</v>
      </c>
      <c r="N44" s="35">
        <f>+'Q1'!E41</f>
        <v>1599717</v>
      </c>
      <c r="O44" s="35">
        <f>+'Full Year'!F50</f>
        <v>1558291</v>
      </c>
      <c r="P44" s="35">
        <f>+'Q3'!F43</f>
        <v>1517677</v>
      </c>
      <c r="Q44" s="35">
        <f>+'H1'!F42</f>
        <v>1480851</v>
      </c>
      <c r="R44" s="35">
        <f>+'Q1'!F41</f>
        <v>1440345</v>
      </c>
      <c r="S44" s="35">
        <f>+'Full Year'!G50</f>
        <v>1405936</v>
      </c>
      <c r="T44" s="35">
        <f>+'Q3'!G43</f>
        <v>1362210</v>
      </c>
      <c r="U44" s="35">
        <f>+'H1'!G42</f>
        <v>1333208</v>
      </c>
      <c r="V44" s="35">
        <f>+'Q1'!G41</f>
        <v>1309148</v>
      </c>
      <c r="W44" s="35">
        <f>+'Full Year'!H50</f>
        <v>1280889</v>
      </c>
      <c r="X44" s="35">
        <f>+'Q3'!H43</f>
        <v>1242179</v>
      </c>
      <c r="Y44" s="26">
        <f>+'H1'!H42</f>
        <v>1203482</v>
      </c>
      <c r="Z44" s="35">
        <f>+'Q1'!H41</f>
        <v>1163259</v>
      </c>
      <c r="AA44" s="35">
        <f>+'Full Year'!I50</f>
        <v>1126258</v>
      </c>
      <c r="AB44" s="35">
        <f>+'Q3'!I43</f>
        <v>1086508</v>
      </c>
      <c r="AC44" s="35">
        <f>+'H1'!I42</f>
        <v>1044613</v>
      </c>
      <c r="AD44" s="35">
        <f>+'Q1'!I41</f>
        <v>1002024</v>
      </c>
      <c r="AE44" s="35">
        <f>+'Full Year'!J50</f>
        <v>958146</v>
      </c>
      <c r="AF44" s="35">
        <f>+'Q3'!J43</f>
        <v>913566</v>
      </c>
      <c r="AG44" s="35">
        <f>+'H1'!J42</f>
        <v>886058</v>
      </c>
      <c r="AH44" s="35">
        <f>+'Q1'!J41</f>
        <v>714763</v>
      </c>
      <c r="AI44" s="11">
        <f t="shared" ref="AI44:AK44" si="24">(J44-N44)/N44</f>
        <v>9.2061908450057101E-2</v>
      </c>
      <c r="AJ44" s="11">
        <f t="shared" si="24"/>
        <v>9.9713724843434243E-2</v>
      </c>
      <c r="AK44" s="11">
        <f t="shared" si="24"/>
        <v>0.105245055436697</v>
      </c>
      <c r="AL44" s="11">
        <f t="shared" ref="AL44" si="25">(M44-Q44)/Q44</f>
        <v>0.10925069436425407</v>
      </c>
      <c r="AM44" s="11">
        <f t="shared" ref="AM44" si="26">(N44-R44)/R44</f>
        <v>0.11064849046582589</v>
      </c>
      <c r="AN44" s="11">
        <f t="shared" ref="AN44" si="27">(O44-S44)/S44</f>
        <v>0.10836553015215486</v>
      </c>
      <c r="AO44" s="11">
        <f t="shared" ref="AO44" si="28">(P44-T44)/T44</f>
        <v>0.11412851175663077</v>
      </c>
      <c r="AP44" s="11">
        <f t="shared" ref="AP44:BC44" si="29">(Q44-U44)/U44</f>
        <v>0.11074265981002214</v>
      </c>
      <c r="AQ44" s="11">
        <f t="shared" si="29"/>
        <v>0.10021556004363143</v>
      </c>
      <c r="AR44" s="11">
        <f t="shared" si="29"/>
        <v>9.7625165022105734E-2</v>
      </c>
      <c r="AS44" s="11">
        <f t="shared" si="29"/>
        <v>9.6629390772183396E-2</v>
      </c>
      <c r="AT44" s="11">
        <f t="shared" si="29"/>
        <v>0.10779222289988549</v>
      </c>
      <c r="AU44" s="11">
        <f t="shared" si="29"/>
        <v>0.12541403075325444</v>
      </c>
      <c r="AV44" s="11">
        <f t="shared" si="29"/>
        <v>0.13729625005993298</v>
      </c>
      <c r="AW44" s="11">
        <f t="shared" si="29"/>
        <v>0.14327644159085806</v>
      </c>
      <c r="AX44" s="11">
        <f t="shared" si="29"/>
        <v>0.15208407324052065</v>
      </c>
      <c r="AY44" s="11">
        <f t="shared" si="29"/>
        <v>0.1609093195372566</v>
      </c>
      <c r="AZ44" s="11">
        <f t="shared" si="29"/>
        <v>0.17545551513026197</v>
      </c>
      <c r="BA44" s="11">
        <f t="shared" si="29"/>
        <v>0.18930433050266757</v>
      </c>
      <c r="BB44" s="11">
        <f t="shared" si="29"/>
        <v>0.17894426775673827</v>
      </c>
      <c r="BC44" s="11">
        <f t="shared" si="29"/>
        <v>0.40189685252314405</v>
      </c>
      <c r="BD44" s="77"/>
      <c r="BE44" s="36"/>
      <c r="BF44" s="10"/>
      <c r="BG44" s="36"/>
      <c r="BH44" s="10"/>
      <c r="BI44" s="36"/>
    </row>
    <row r="45" spans="1:61" x14ac:dyDescent="0.35">
      <c r="AD45" s="10"/>
      <c r="AE45" s="10"/>
      <c r="AF45" s="10"/>
      <c r="AG45" s="10"/>
      <c r="AH45" s="10"/>
      <c r="BA45" s="10"/>
      <c r="BB45" s="10"/>
      <c r="BC45" s="10"/>
      <c r="BD45" s="10"/>
      <c r="BE45" s="43"/>
      <c r="BF45" s="10"/>
      <c r="BG45" s="10"/>
      <c r="BH45" s="10"/>
      <c r="BI45" s="10"/>
    </row>
    <row r="46" spans="1:61" x14ac:dyDescent="0.35">
      <c r="A46" s="3"/>
    </row>
    <row r="47" spans="1:61" x14ac:dyDescent="0.35">
      <c r="A47" s="89" t="s">
        <v>102</v>
      </c>
    </row>
    <row r="48" spans="1:61" x14ac:dyDescent="0.35">
      <c r="A48" s="2"/>
    </row>
    <row r="49" spans="1:55" x14ac:dyDescent="0.35">
      <c r="A49" s="78" t="s">
        <v>0</v>
      </c>
    </row>
    <row r="50" spans="1:55" x14ac:dyDescent="0.35">
      <c r="A50" s="78"/>
    </row>
    <row r="51" spans="1:55" x14ac:dyDescent="0.35">
      <c r="A51" s="6" t="s">
        <v>111</v>
      </c>
      <c r="C51" s="85">
        <f>C9-D9</f>
        <v>4106</v>
      </c>
      <c r="D51" s="112">
        <f>D9-E9</f>
        <v>2829</v>
      </c>
      <c r="E51" s="112">
        <f>E9-F9</f>
        <v>4183</v>
      </c>
      <c r="F51" s="85">
        <f>+F9</f>
        <v>2420</v>
      </c>
      <c r="G51" s="85">
        <f>G9-H9</f>
        <v>4005</v>
      </c>
      <c r="H51" s="112">
        <f>H9-I9</f>
        <v>3213</v>
      </c>
      <c r="I51" s="112">
        <f>I9-J9</f>
        <v>3938</v>
      </c>
      <c r="J51" s="85">
        <f>+J9</f>
        <v>3839</v>
      </c>
      <c r="K51" s="85">
        <f>K9-L9</f>
        <v>2864</v>
      </c>
      <c r="L51" s="112">
        <f>L9-M9</f>
        <v>2742</v>
      </c>
      <c r="M51" s="112">
        <f>M9-N9</f>
        <v>3411</v>
      </c>
      <c r="N51" s="85">
        <f>+N9</f>
        <v>3214</v>
      </c>
      <c r="O51" s="85">
        <f>O9-P9</f>
        <v>3111</v>
      </c>
      <c r="P51" s="85">
        <f>P9-Q9</f>
        <v>2729</v>
      </c>
      <c r="Q51" s="112">
        <f>Q9-R9</f>
        <v>2525</v>
      </c>
      <c r="R51" s="85">
        <f>+R9</f>
        <v>2635</v>
      </c>
      <c r="S51" s="85">
        <f>S9-T9</f>
        <v>2714</v>
      </c>
      <c r="T51" s="85">
        <f>T9-U9</f>
        <v>2331</v>
      </c>
      <c r="U51" s="112">
        <f>U9-V9</f>
        <v>3499</v>
      </c>
      <c r="V51" s="85">
        <f>+V9</f>
        <v>2591</v>
      </c>
      <c r="W51" s="85">
        <f>W9-X9</f>
        <v>2633</v>
      </c>
      <c r="X51" s="85">
        <f>X9-Y9</f>
        <v>1922</v>
      </c>
      <c r="Y51" s="112">
        <f>Y9-Z9</f>
        <v>2081</v>
      </c>
      <c r="Z51" s="85">
        <f>+Z9</f>
        <v>2502</v>
      </c>
      <c r="AA51" s="85">
        <f>AA9-AB9</f>
        <v>2671</v>
      </c>
      <c r="AB51" s="85">
        <f>AB9-AC9</f>
        <v>1939</v>
      </c>
      <c r="AC51" s="85">
        <f>AC9-AD9</f>
        <v>2034</v>
      </c>
      <c r="AD51" s="85">
        <f>+AD9</f>
        <v>1882</v>
      </c>
      <c r="AE51" s="85">
        <f>AE9-AF9</f>
        <v>2187</v>
      </c>
      <c r="AF51" s="85">
        <f>AF9-AG9</f>
        <v>1846</v>
      </c>
      <c r="AG51" s="85">
        <f>AG9-AH9</f>
        <v>2020</v>
      </c>
      <c r="AH51" s="85">
        <f>AH9</f>
        <v>1760</v>
      </c>
      <c r="AI51" s="11">
        <f t="shared" ref="AI51:AK51" si="30">(J51-N51)/N51</f>
        <v>0.19446172993154948</v>
      </c>
      <c r="AJ51" s="11">
        <f t="shared" si="30"/>
        <v>-7.939569270331083E-2</v>
      </c>
      <c r="AK51" s="11">
        <f t="shared" si="30"/>
        <v>4.7636496885305971E-3</v>
      </c>
      <c r="AL51" s="11">
        <f t="shared" ref="AL51" si="31">(M51-Q51)/Q51</f>
        <v>0.35089108910891087</v>
      </c>
      <c r="AM51" s="11">
        <f t="shared" ref="AM51" si="32">(N51-R51)/R51</f>
        <v>0.21973434535104364</v>
      </c>
      <c r="AN51" s="11">
        <f t="shared" ref="AN51" si="33">(O51-S51)/S51</f>
        <v>0.14627855563743553</v>
      </c>
      <c r="AO51" s="11">
        <f t="shared" ref="AO51" si="34">(P51-T51)/T51</f>
        <v>0.17074217074217074</v>
      </c>
      <c r="AP51" s="11">
        <f t="shared" ref="AP51:BC51" si="35">(Q51-U51)/U51</f>
        <v>-0.27836524721348954</v>
      </c>
      <c r="AQ51" s="11">
        <f t="shared" si="35"/>
        <v>1.6981860285604014E-2</v>
      </c>
      <c r="AR51" s="11">
        <f t="shared" si="35"/>
        <v>3.0763387770603876E-2</v>
      </c>
      <c r="AS51" s="11">
        <f t="shared" si="35"/>
        <v>0.21279916753381894</v>
      </c>
      <c r="AT51" s="11">
        <f t="shared" si="35"/>
        <v>0.68140317155213836</v>
      </c>
      <c r="AU51" s="11">
        <f t="shared" si="35"/>
        <v>3.5571542765787369E-2</v>
      </c>
      <c r="AV51" s="11">
        <f t="shared" si="35"/>
        <v>-1.4226881317858479E-2</v>
      </c>
      <c r="AW51" s="11">
        <f t="shared" si="35"/>
        <v>-8.7674058793192362E-3</v>
      </c>
      <c r="AX51" s="11">
        <f t="shared" si="35"/>
        <v>2.3107177974434612E-2</v>
      </c>
      <c r="AY51" s="11">
        <f t="shared" si="35"/>
        <v>0.32943676939426142</v>
      </c>
      <c r="AZ51" s="11">
        <f t="shared" si="35"/>
        <v>0.22130772748056698</v>
      </c>
      <c r="BA51" s="11">
        <f t="shared" si="35"/>
        <v>5.0379198266522207E-2</v>
      </c>
      <c r="BB51" s="11">
        <f t="shared" si="35"/>
        <v>6.9306930693069308E-3</v>
      </c>
      <c r="BC51" s="11">
        <f t="shared" si="35"/>
        <v>6.931818181818182E-2</v>
      </c>
    </row>
    <row r="52" spans="1:55" x14ac:dyDescent="0.35">
      <c r="A52" s="92"/>
      <c r="D52" s="93"/>
      <c r="E52" s="93"/>
      <c r="H52" s="93"/>
      <c r="I52" s="93"/>
      <c r="L52" s="93"/>
      <c r="M52" s="93"/>
      <c r="Q52" s="93"/>
      <c r="U52" s="93"/>
    </row>
    <row r="53" spans="1:55" x14ac:dyDescent="0.35">
      <c r="A53" s="6" t="s">
        <v>109</v>
      </c>
      <c r="C53" s="85">
        <f>C8-D8</f>
        <v>3427</v>
      </c>
      <c r="D53" s="112">
        <f>D10-E10</f>
        <v>289</v>
      </c>
      <c r="E53" s="112">
        <f>E8-F8</f>
        <v>3434</v>
      </c>
      <c r="F53" s="85">
        <f>+F10</f>
        <v>2163</v>
      </c>
      <c r="G53" s="85">
        <f>G8-H8</f>
        <v>2781</v>
      </c>
      <c r="H53" s="112">
        <f>H8-I8</f>
        <v>1538</v>
      </c>
      <c r="I53" s="112">
        <f>I8-J8</f>
        <v>3490</v>
      </c>
      <c r="J53" s="85">
        <f>+J10</f>
        <v>2930</v>
      </c>
      <c r="K53" s="85">
        <f>K8-L8</f>
        <v>1954</v>
      </c>
      <c r="L53" s="112">
        <f>L8-M8</f>
        <v>1754</v>
      </c>
      <c r="M53" s="112">
        <f>M8-N8</f>
        <v>2830</v>
      </c>
      <c r="N53" s="85">
        <f>+N10</f>
        <v>2397</v>
      </c>
      <c r="O53" s="85">
        <f>O8-P8</f>
        <v>2228</v>
      </c>
      <c r="P53" s="85">
        <f>P8-Q8</f>
        <v>1888</v>
      </c>
      <c r="Q53" s="112">
        <f>Q8-R8</f>
        <v>2018</v>
      </c>
      <c r="R53" s="85">
        <f>+R10</f>
        <v>1915</v>
      </c>
      <c r="S53" s="85">
        <f>S8-T8</f>
        <v>1843</v>
      </c>
      <c r="T53" s="85">
        <f>T8-U8</f>
        <v>1456</v>
      </c>
      <c r="U53" s="112">
        <f>U8-V8</f>
        <v>2978</v>
      </c>
      <c r="V53" s="85">
        <f>+V10</f>
        <v>1699</v>
      </c>
      <c r="W53" s="85">
        <f>W8-X8</f>
        <v>1294</v>
      </c>
      <c r="X53" s="85">
        <f>X8-Y8</f>
        <v>858</v>
      </c>
      <c r="Y53" s="112">
        <f>Y8-Z8</f>
        <v>1129</v>
      </c>
      <c r="Z53" s="85">
        <f>+Z10</f>
        <v>1766</v>
      </c>
      <c r="AA53" s="85">
        <f>AA8-AB8</f>
        <v>1774</v>
      </c>
      <c r="AB53" s="85">
        <f>AB8-AC8</f>
        <v>960</v>
      </c>
      <c r="AC53" s="85">
        <f>AC8-AD8</f>
        <v>1726</v>
      </c>
      <c r="AD53" s="85">
        <f>+AD10</f>
        <v>1080</v>
      </c>
      <c r="AE53" s="85">
        <f>AE8-AF8</f>
        <v>1687</v>
      </c>
      <c r="AF53" s="85">
        <f>AF8-AG8</f>
        <v>497</v>
      </c>
      <c r="AG53" s="85">
        <f>AG8-AH8</f>
        <v>1827</v>
      </c>
      <c r="AH53" s="85">
        <f>+AH10</f>
        <v>1348</v>
      </c>
      <c r="AI53" s="11">
        <f t="shared" ref="AI53:AK53" si="36">(J53-N53)/N53</f>
        <v>0.22236128493950771</v>
      </c>
      <c r="AJ53" s="11">
        <f t="shared" si="36"/>
        <v>-0.12298025134649911</v>
      </c>
      <c r="AK53" s="11">
        <f t="shared" si="36"/>
        <v>-7.0974576271186446E-2</v>
      </c>
      <c r="AL53" s="11">
        <f t="shared" ref="AL53" si="37">(M53-Q53)/Q53</f>
        <v>0.40237859266600595</v>
      </c>
      <c r="AM53" s="11">
        <f t="shared" ref="AM53" si="38">(N53-R53)/R53</f>
        <v>0.25169712793733684</v>
      </c>
      <c r="AN53" s="11">
        <f t="shared" ref="AN53" si="39">(O53-S53)/S53</f>
        <v>0.20889853499728703</v>
      </c>
      <c r="AO53" s="11">
        <f t="shared" ref="AO53" si="40">(P53-T53)/T53</f>
        <v>0.2967032967032967</v>
      </c>
      <c r="AP53" s="11">
        <f t="shared" ref="AP53:BC53" si="41">(Q53-U53)/U53</f>
        <v>-0.32236400268636667</v>
      </c>
      <c r="AQ53" s="11">
        <f t="shared" si="41"/>
        <v>0.12713360800470866</v>
      </c>
      <c r="AR53" s="11">
        <f t="shared" si="41"/>
        <v>0.42426584234930448</v>
      </c>
      <c r="AS53" s="11">
        <f t="shared" si="41"/>
        <v>0.69696969696969702</v>
      </c>
      <c r="AT53" s="11">
        <f t="shared" si="41"/>
        <v>1.637732506643047</v>
      </c>
      <c r="AU53" s="11">
        <f t="shared" si="41"/>
        <v>-3.7938844847112116E-2</v>
      </c>
      <c r="AV53" s="11">
        <f t="shared" si="41"/>
        <v>-0.27057497181510709</v>
      </c>
      <c r="AW53" s="11">
        <f t="shared" si="41"/>
        <v>-0.10625</v>
      </c>
      <c r="AX53" s="11">
        <f t="shared" si="41"/>
        <v>-0.34588644264194668</v>
      </c>
      <c r="AY53" s="11">
        <f t="shared" si="41"/>
        <v>0.63518518518518519</v>
      </c>
      <c r="AZ53" s="11">
        <f t="shared" si="41"/>
        <v>5.1570835803200946E-2</v>
      </c>
      <c r="BA53" s="11">
        <f t="shared" si="41"/>
        <v>0.93158953722334004</v>
      </c>
      <c r="BB53" s="11">
        <f t="shared" si="41"/>
        <v>-5.5281882868089764E-2</v>
      </c>
      <c r="BC53" s="11">
        <f t="shared" si="41"/>
        <v>-0.19881305637982197</v>
      </c>
    </row>
    <row r="54" spans="1:55" x14ac:dyDescent="0.35">
      <c r="A54" s="6"/>
      <c r="C54" s="85"/>
      <c r="D54" s="112"/>
      <c r="E54" s="112"/>
      <c r="F54" s="85"/>
      <c r="G54" s="85"/>
      <c r="H54" s="112"/>
      <c r="I54" s="112"/>
      <c r="J54" s="85"/>
      <c r="K54" s="85"/>
      <c r="L54" s="112"/>
      <c r="M54" s="112"/>
      <c r="N54" s="85"/>
      <c r="O54" s="85"/>
      <c r="P54" s="85"/>
      <c r="Q54" s="112"/>
      <c r="R54" s="85"/>
      <c r="S54" s="85"/>
      <c r="T54" s="85"/>
      <c r="U54" s="112"/>
      <c r="V54" s="85"/>
      <c r="W54" s="85"/>
      <c r="X54" s="85"/>
      <c r="Y54" s="112"/>
      <c r="Z54" s="85"/>
      <c r="AA54" s="85"/>
      <c r="AB54" s="85"/>
      <c r="AC54" s="85"/>
      <c r="AD54" s="85"/>
      <c r="AE54" s="85"/>
      <c r="AF54" s="85"/>
      <c r="AG54" s="85"/>
      <c r="AH54" s="85"/>
    </row>
    <row r="55" spans="1:55" x14ac:dyDescent="0.35">
      <c r="A55" s="6" t="s">
        <v>6</v>
      </c>
      <c r="C55" s="85">
        <f>C11-D11</f>
        <v>2125</v>
      </c>
      <c r="D55" s="112">
        <f>D11-E11</f>
        <v>1923</v>
      </c>
      <c r="E55" s="112">
        <f>E11-F11</f>
        <v>1975</v>
      </c>
      <c r="F55" s="85">
        <f>+F11</f>
        <v>2338</v>
      </c>
      <c r="G55" s="85">
        <f>G11-H11</f>
        <v>2130</v>
      </c>
      <c r="H55" s="112">
        <f>H11-I11</f>
        <v>1871</v>
      </c>
      <c r="I55" s="112">
        <f>I11-J11</f>
        <v>1976</v>
      </c>
      <c r="J55" s="85">
        <f>+J11</f>
        <v>2348</v>
      </c>
      <c r="K55" s="85">
        <f>K11-L11</f>
        <v>2019</v>
      </c>
      <c r="L55" s="112">
        <f>L11-M11</f>
        <v>1900</v>
      </c>
      <c r="M55" s="112">
        <f>M11-N11</f>
        <v>2033</v>
      </c>
      <c r="N55" s="85">
        <f>+N11</f>
        <v>2363</v>
      </c>
      <c r="O55" s="85">
        <f>O11-P11</f>
        <v>2106</v>
      </c>
      <c r="P55" s="85">
        <f>P11-Q11</f>
        <v>1914</v>
      </c>
      <c r="Q55" s="112">
        <f>Q11-R11</f>
        <v>2021.8000000000002</v>
      </c>
      <c r="R55" s="85">
        <f>+R11</f>
        <v>2368.1999999999998</v>
      </c>
      <c r="S55" s="85">
        <f>S11-T11</f>
        <v>2178</v>
      </c>
      <c r="T55" s="85">
        <f>T11-U11</f>
        <v>1912</v>
      </c>
      <c r="U55" s="112">
        <f>U11-V11</f>
        <v>2006</v>
      </c>
      <c r="V55" s="85">
        <f>+V11</f>
        <v>2346</v>
      </c>
      <c r="W55" s="85">
        <f>W11-X11</f>
        <v>2113</v>
      </c>
      <c r="X55" s="85">
        <f>X11-Y11</f>
        <v>1879</v>
      </c>
      <c r="Y55" s="112">
        <f>Y11-Z11</f>
        <v>2008</v>
      </c>
      <c r="Z55" s="85">
        <f>+Z11</f>
        <v>2332</v>
      </c>
      <c r="AA55" s="85">
        <f>AA11-AB11</f>
        <v>2099</v>
      </c>
      <c r="AB55" s="85">
        <f>AB11-AC11</f>
        <v>1905</v>
      </c>
      <c r="AC55" s="85">
        <f>AC11-AD11</f>
        <v>1977</v>
      </c>
      <c r="AD55" s="85">
        <f>+AD11</f>
        <v>2391</v>
      </c>
      <c r="AE55" s="85">
        <f>AE11-AF11</f>
        <v>2148</v>
      </c>
      <c r="AF55" s="85">
        <f>AF11-AG11</f>
        <v>1929</v>
      </c>
      <c r="AG55" s="85">
        <f>AG11-AH11</f>
        <v>1986</v>
      </c>
      <c r="AH55" s="85">
        <f>+AH11</f>
        <v>2351</v>
      </c>
      <c r="AI55" s="11">
        <f t="shared" ref="AI55:AK55" si="42">(J55-N55)/N55</f>
        <v>-6.3478628861616589E-3</v>
      </c>
      <c r="AJ55" s="11">
        <f t="shared" si="42"/>
        <v>-4.1310541310541307E-2</v>
      </c>
      <c r="AK55" s="11">
        <f t="shared" si="42"/>
        <v>-7.3145245559038665E-3</v>
      </c>
      <c r="AL55" s="11">
        <f t="shared" ref="AL55" si="43">(M55-Q55)/Q55</f>
        <v>5.5396181620337411E-3</v>
      </c>
      <c r="AM55" s="11">
        <f t="shared" ref="AM55" si="44">(N55-R55)/R55</f>
        <v>-2.195760493201511E-3</v>
      </c>
      <c r="AN55" s="11">
        <f t="shared" ref="AN55" si="45">(O55-S55)/S55</f>
        <v>-3.3057851239669422E-2</v>
      </c>
      <c r="AO55" s="11">
        <f t="shared" ref="AO55" si="46">(P55-T55)/T55</f>
        <v>1.0460251046025104E-3</v>
      </c>
      <c r="AP55" s="11">
        <f t="shared" ref="AP55:BC55" si="47">(Q55-U55)/U55</f>
        <v>7.8763708873380769E-3</v>
      </c>
      <c r="AQ55" s="11">
        <f t="shared" si="47"/>
        <v>9.4629156010229403E-3</v>
      </c>
      <c r="AR55" s="11">
        <f t="shared" si="47"/>
        <v>3.0761949834358732E-2</v>
      </c>
      <c r="AS55" s="11">
        <f t="shared" si="47"/>
        <v>1.7562533262373604E-2</v>
      </c>
      <c r="AT55" s="11">
        <f t="shared" si="47"/>
        <v>-9.9601593625498006E-4</v>
      </c>
      <c r="AU55" s="11">
        <f t="shared" si="47"/>
        <v>6.0034305317324182E-3</v>
      </c>
      <c r="AV55" s="11">
        <f t="shared" si="47"/>
        <v>6.6698427822772747E-3</v>
      </c>
      <c r="AW55" s="11">
        <f t="shared" si="47"/>
        <v>-1.3648293963254593E-2</v>
      </c>
      <c r="AX55" s="11">
        <f t="shared" si="47"/>
        <v>1.5680323722812341E-2</v>
      </c>
      <c r="AY55" s="11">
        <f t="shared" si="47"/>
        <v>-2.46758678377248E-2</v>
      </c>
      <c r="AZ55" s="11">
        <f t="shared" si="47"/>
        <v>-2.2811918063314712E-2</v>
      </c>
      <c r="BA55" s="11">
        <f t="shared" si="47"/>
        <v>-1.2441679626749611E-2</v>
      </c>
      <c r="BB55" s="11">
        <f t="shared" si="47"/>
        <v>-4.5317220543806651E-3</v>
      </c>
      <c r="BC55" s="11">
        <f t="shared" si="47"/>
        <v>1.7014036580178648E-2</v>
      </c>
    </row>
    <row r="56" spans="1:55" x14ac:dyDescent="0.35">
      <c r="A56" s="6"/>
      <c r="D56" s="93"/>
      <c r="E56" s="93"/>
      <c r="H56" s="93"/>
      <c r="I56" s="93"/>
      <c r="L56" s="93"/>
      <c r="M56" s="93"/>
      <c r="Q56" s="93"/>
      <c r="U56" s="93"/>
    </row>
    <row r="57" spans="1:55" x14ac:dyDescent="0.35">
      <c r="A57" s="6" t="s">
        <v>103</v>
      </c>
      <c r="D57" s="93"/>
      <c r="E57" s="93"/>
      <c r="H57" s="93"/>
      <c r="I57" s="93"/>
      <c r="L57" s="93"/>
      <c r="M57" s="93"/>
      <c r="Q57" s="93"/>
      <c r="U57" s="93"/>
    </row>
    <row r="58" spans="1:55" x14ac:dyDescent="0.35">
      <c r="A58" s="68"/>
      <c r="C58" s="85"/>
      <c r="D58" s="112"/>
      <c r="E58" s="112"/>
      <c r="F58" s="85"/>
      <c r="G58" s="85"/>
      <c r="H58" s="112"/>
      <c r="I58" s="112"/>
      <c r="J58" s="85"/>
      <c r="K58" s="85"/>
      <c r="L58" s="112"/>
      <c r="M58" s="112"/>
      <c r="N58" s="85"/>
      <c r="O58" s="85"/>
      <c r="P58" s="85"/>
      <c r="Q58" s="112"/>
      <c r="R58" s="85"/>
      <c r="S58" s="85"/>
      <c r="T58" s="85"/>
      <c r="U58" s="112"/>
      <c r="V58" s="85"/>
      <c r="W58" s="85"/>
      <c r="X58" s="85"/>
      <c r="Y58" s="112"/>
      <c r="Z58" s="85"/>
      <c r="AA58" s="85"/>
      <c r="AB58" s="85"/>
      <c r="AC58" s="85"/>
      <c r="AD58" s="85"/>
    </row>
    <row r="59" spans="1:55" x14ac:dyDescent="0.35">
      <c r="A59" s="6" t="s">
        <v>1</v>
      </c>
      <c r="C59" s="90"/>
      <c r="D59" s="113"/>
      <c r="E59" s="113"/>
      <c r="F59" s="113"/>
      <c r="G59" s="90"/>
      <c r="H59" s="113"/>
      <c r="I59" s="113"/>
      <c r="J59" s="113">
        <f t="shared" ref="J59" si="48">J15-K15</f>
        <v>0</v>
      </c>
      <c r="K59" s="90">
        <f>+K15</f>
        <v>0</v>
      </c>
      <c r="L59" s="113">
        <f t="shared" ref="L59:N61" si="49">L15-M15</f>
        <v>32.600000000000023</v>
      </c>
      <c r="M59" s="113">
        <f t="shared" si="49"/>
        <v>42.999999999999986</v>
      </c>
      <c r="N59" s="113">
        <f t="shared" si="49"/>
        <v>46</v>
      </c>
      <c r="O59" s="90">
        <f>+O15</f>
        <v>46.2</v>
      </c>
      <c r="P59" s="90">
        <f t="shared" ref="P59:R61" si="50">P15-Q15</f>
        <v>41.900000000000006</v>
      </c>
      <c r="Q59" s="113">
        <f t="shared" si="50"/>
        <v>56.199999999999989</v>
      </c>
      <c r="R59" s="113">
        <f t="shared" si="50"/>
        <v>38.5</v>
      </c>
      <c r="S59" s="90">
        <f>+S15</f>
        <v>62</v>
      </c>
      <c r="T59" s="90">
        <f t="shared" ref="T59:V61" si="51">T15-U15</f>
        <v>58.099999999999994</v>
      </c>
      <c r="U59" s="113">
        <f t="shared" si="51"/>
        <v>48.899999999999991</v>
      </c>
      <c r="V59" s="113">
        <f t="shared" si="51"/>
        <v>62.1</v>
      </c>
      <c r="W59" s="90">
        <f>+W15</f>
        <v>57.1</v>
      </c>
      <c r="X59" s="90">
        <f t="shared" ref="X59:Z61" si="52">X15-Y15</f>
        <v>52.300000000000011</v>
      </c>
      <c r="Y59" s="113">
        <f t="shared" si="52"/>
        <v>45.900000000000006</v>
      </c>
      <c r="Z59" s="113">
        <f t="shared" si="52"/>
        <v>46.399999999999991</v>
      </c>
      <c r="AA59" s="90">
        <f>AA15</f>
        <v>28.7</v>
      </c>
      <c r="AB59" s="90">
        <f t="shared" ref="AB59:AD61" si="53">AB15-AC15</f>
        <v>38.700000000000003</v>
      </c>
      <c r="AC59" s="90">
        <f t="shared" si="53"/>
        <v>23.4</v>
      </c>
      <c r="AD59" s="90">
        <f t="shared" si="53"/>
        <v>27.7</v>
      </c>
      <c r="AE59" s="90">
        <f>+AE15</f>
        <v>27.2</v>
      </c>
      <c r="AF59" s="90">
        <f t="shared" ref="AF59:AG61" si="54">AF15-AG15</f>
        <v>38.400000000000006</v>
      </c>
      <c r="AG59" s="90">
        <f t="shared" si="54"/>
        <v>38.800000000000011</v>
      </c>
      <c r="AH59" s="90">
        <f>+AH15-'Full Year'!K15</f>
        <v>31.399999999999991</v>
      </c>
      <c r="AI59" s="11">
        <f t="shared" ref="AI59:AK61" si="55">(J59-N59)/N59</f>
        <v>-1</v>
      </c>
      <c r="AJ59" s="11">
        <f t="shared" si="55"/>
        <v>-1</v>
      </c>
      <c r="AK59" s="11">
        <f t="shared" si="55"/>
        <v>-0.22195704057279192</v>
      </c>
      <c r="AL59" s="11">
        <f t="shared" ref="AL59:AL61" si="56">(M59-Q59)/Q59</f>
        <v>-0.23487544483985776</v>
      </c>
      <c r="AM59" s="11">
        <f t="shared" ref="AM59:AM61" si="57">(N59-R59)/R59</f>
        <v>0.19480519480519481</v>
      </c>
      <c r="AN59" s="11">
        <f t="shared" ref="AN59:AN61" si="58">(O59-S59)/S59</f>
        <v>-0.25483870967741928</v>
      </c>
      <c r="AO59" s="11">
        <f t="shared" ref="AO59:AO61" si="59">(P59-T59)/T59</f>
        <v>-0.27882960413080876</v>
      </c>
      <c r="AP59" s="11">
        <f t="shared" ref="AP59:BC61" si="60">(Q59-U59)/U59</f>
        <v>0.14928425357873207</v>
      </c>
      <c r="AQ59" s="11">
        <f t="shared" si="60"/>
        <v>-0.38003220611916266</v>
      </c>
      <c r="AR59" s="11">
        <f t="shared" si="60"/>
        <v>8.5814360770577913E-2</v>
      </c>
      <c r="AS59" s="11">
        <f t="shared" si="60"/>
        <v>0.11089866156787728</v>
      </c>
      <c r="AT59" s="11">
        <f t="shared" si="60"/>
        <v>6.5359477124182691E-2</v>
      </c>
      <c r="AU59" s="11">
        <f t="shared" si="60"/>
        <v>0.33836206896551752</v>
      </c>
      <c r="AV59" s="11">
        <f t="shared" si="60"/>
        <v>0.98954703832752622</v>
      </c>
      <c r="AW59" s="11">
        <f t="shared" si="60"/>
        <v>0.35142118863049115</v>
      </c>
      <c r="AX59" s="11">
        <f t="shared" si="60"/>
        <v>0.9615384615384619</v>
      </c>
      <c r="AY59" s="11">
        <f t="shared" si="60"/>
        <v>0.67509025270758094</v>
      </c>
      <c r="AZ59" s="11">
        <f t="shared" si="60"/>
        <v>5.514705882352941E-2</v>
      </c>
      <c r="BA59" s="11">
        <f t="shared" si="60"/>
        <v>7.8124999999999245E-3</v>
      </c>
      <c r="BB59" s="11">
        <f t="shared" si="60"/>
        <v>-0.39690721649484556</v>
      </c>
      <c r="BC59" s="11">
        <f t="shared" si="60"/>
        <v>-0.11783439490445838</v>
      </c>
    </row>
    <row r="60" spans="1:55" x14ac:dyDescent="0.35">
      <c r="A60" s="6" t="s">
        <v>2</v>
      </c>
      <c r="C60" s="90"/>
      <c r="D60" s="113"/>
      <c r="E60" s="113"/>
      <c r="F60" s="113"/>
      <c r="G60" s="90"/>
      <c r="H60" s="113"/>
      <c r="I60" s="113"/>
      <c r="J60" s="113">
        <f t="shared" ref="J60" si="61">J16-K16</f>
        <v>0</v>
      </c>
      <c r="K60" s="90">
        <f>+K16</f>
        <v>0</v>
      </c>
      <c r="L60" s="113">
        <f t="shared" si="49"/>
        <v>0</v>
      </c>
      <c r="M60" s="113">
        <f t="shared" si="49"/>
        <v>0</v>
      </c>
      <c r="N60" s="113">
        <f t="shared" si="49"/>
        <v>0</v>
      </c>
      <c r="O60" s="90">
        <f>+O16</f>
        <v>3</v>
      </c>
      <c r="P60" s="90">
        <f t="shared" si="50"/>
        <v>-14.299999999999955</v>
      </c>
      <c r="Q60" s="113">
        <f t="shared" si="50"/>
        <v>14.099999999999966</v>
      </c>
      <c r="R60" s="113">
        <f t="shared" si="50"/>
        <v>0</v>
      </c>
      <c r="S60" s="90">
        <f>+S16</f>
        <v>347.3</v>
      </c>
      <c r="T60" s="90">
        <f t="shared" si="51"/>
        <v>31.2</v>
      </c>
      <c r="U60" s="113">
        <f t="shared" si="51"/>
        <v>0</v>
      </c>
      <c r="V60" s="113">
        <f t="shared" si="51"/>
        <v>0</v>
      </c>
      <c r="W60" s="90">
        <f>+W16</f>
        <v>0</v>
      </c>
      <c r="X60" s="90">
        <f t="shared" si="52"/>
        <v>36.4</v>
      </c>
      <c r="Y60" s="113">
        <f t="shared" si="52"/>
        <v>0</v>
      </c>
      <c r="Z60" s="113">
        <f t="shared" si="52"/>
        <v>2.4</v>
      </c>
      <c r="AA60" s="90">
        <f>AA16</f>
        <v>0</v>
      </c>
      <c r="AB60" s="90">
        <f t="shared" si="53"/>
        <v>7.8</v>
      </c>
      <c r="AC60" s="90">
        <f t="shared" si="53"/>
        <v>0</v>
      </c>
      <c r="AD60" s="90">
        <f t="shared" si="53"/>
        <v>0</v>
      </c>
      <c r="AE60" s="90">
        <f>+AE16</f>
        <v>0</v>
      </c>
      <c r="AF60" s="90">
        <f t="shared" si="54"/>
        <v>-7.1999999999999886</v>
      </c>
      <c r="AG60" s="90">
        <f t="shared" si="54"/>
        <v>208.39999999999998</v>
      </c>
      <c r="AH60" s="90">
        <f>+AH16-'Full Year'!K16</f>
        <v>34.000000000000014</v>
      </c>
      <c r="AI60" s="11" t="e">
        <f t="shared" si="55"/>
        <v>#DIV/0!</v>
      </c>
      <c r="AJ60" s="11">
        <f t="shared" si="55"/>
        <v>-1</v>
      </c>
      <c r="AK60" s="11">
        <f t="shared" si="55"/>
        <v>-1</v>
      </c>
      <c r="AL60" s="11">
        <f t="shared" si="56"/>
        <v>-1</v>
      </c>
      <c r="AM60" s="11" t="e">
        <f t="shared" si="57"/>
        <v>#DIV/0!</v>
      </c>
      <c r="AN60" s="11">
        <f t="shared" si="58"/>
        <v>-0.99136193492657643</v>
      </c>
      <c r="AO60" s="11">
        <f t="shared" si="59"/>
        <v>-1.4583333333333319</v>
      </c>
      <c r="AP60" s="11" t="e">
        <f t="shared" si="60"/>
        <v>#DIV/0!</v>
      </c>
      <c r="AQ60" s="11" t="e">
        <f t="shared" si="60"/>
        <v>#DIV/0!</v>
      </c>
      <c r="AR60" s="11" t="e">
        <f t="shared" si="60"/>
        <v>#DIV/0!</v>
      </c>
      <c r="AS60" s="11">
        <f t="shared" si="60"/>
        <v>-0.14285714285714285</v>
      </c>
      <c r="AT60" s="11" t="e">
        <f t="shared" si="60"/>
        <v>#DIV/0!</v>
      </c>
      <c r="AU60" s="11">
        <f t="shared" si="60"/>
        <v>-1</v>
      </c>
      <c r="AV60" s="11" t="e">
        <f t="shared" si="60"/>
        <v>#DIV/0!</v>
      </c>
      <c r="AW60" s="11">
        <f t="shared" si="60"/>
        <v>3.6666666666666665</v>
      </c>
      <c r="AX60" s="11" t="e">
        <f t="shared" si="60"/>
        <v>#DIV/0!</v>
      </c>
      <c r="AY60" s="11" t="e">
        <f t="shared" si="60"/>
        <v>#DIV/0!</v>
      </c>
      <c r="AZ60" s="11" t="e">
        <f t="shared" si="60"/>
        <v>#DIV/0!</v>
      </c>
      <c r="BA60" s="11">
        <f t="shared" si="60"/>
        <v>-2.0833333333333353</v>
      </c>
      <c r="BB60" s="11">
        <f t="shared" si="60"/>
        <v>-1</v>
      </c>
      <c r="BC60" s="11">
        <f t="shared" si="60"/>
        <v>-1</v>
      </c>
    </row>
    <row r="61" spans="1:55" x14ac:dyDescent="0.35">
      <c r="A61" s="6" t="s">
        <v>28</v>
      </c>
      <c r="C61" s="90"/>
      <c r="D61" s="113"/>
      <c r="E61" s="113"/>
      <c r="F61" s="113"/>
      <c r="G61" s="90"/>
      <c r="H61" s="113"/>
      <c r="I61" s="113"/>
      <c r="J61" s="113">
        <f t="shared" ref="J61" si="62">J17-K17</f>
        <v>0</v>
      </c>
      <c r="K61" s="90">
        <f>+K17</f>
        <v>0</v>
      </c>
      <c r="L61" s="113">
        <f t="shared" si="49"/>
        <v>32.600000000000023</v>
      </c>
      <c r="M61" s="113">
        <f t="shared" si="49"/>
        <v>42.999999999999986</v>
      </c>
      <c r="N61" s="113">
        <f t="shared" si="49"/>
        <v>46</v>
      </c>
      <c r="O61" s="90">
        <f>+O17</f>
        <v>49.2</v>
      </c>
      <c r="P61" s="90">
        <f t="shared" si="50"/>
        <v>27.600000000000136</v>
      </c>
      <c r="Q61" s="113">
        <f t="shared" si="50"/>
        <v>70.299999999999898</v>
      </c>
      <c r="R61" s="113">
        <f t="shared" si="50"/>
        <v>38.5</v>
      </c>
      <c r="S61" s="90">
        <f>+S17</f>
        <v>409.3</v>
      </c>
      <c r="T61" s="90">
        <f t="shared" si="51"/>
        <v>89.299999999999983</v>
      </c>
      <c r="U61" s="113">
        <f t="shared" si="51"/>
        <v>48.899999999999991</v>
      </c>
      <c r="V61" s="113">
        <f t="shared" si="51"/>
        <v>62.1</v>
      </c>
      <c r="W61" s="90">
        <f>+W17</f>
        <v>57.1</v>
      </c>
      <c r="X61" s="90">
        <f t="shared" si="52"/>
        <v>88.699999999999989</v>
      </c>
      <c r="Y61" s="113">
        <f t="shared" si="52"/>
        <v>45.900000000000006</v>
      </c>
      <c r="Z61" s="113">
        <f t="shared" si="52"/>
        <v>48.8</v>
      </c>
      <c r="AA61" s="90">
        <f>AA17</f>
        <v>28.7</v>
      </c>
      <c r="AB61" s="90">
        <f t="shared" si="53"/>
        <v>46.5</v>
      </c>
      <c r="AC61" s="90">
        <f t="shared" si="53"/>
        <v>23.4</v>
      </c>
      <c r="AD61" s="90">
        <f t="shared" si="53"/>
        <v>27.7</v>
      </c>
      <c r="AE61" s="90">
        <f>+AE17</f>
        <v>27.2</v>
      </c>
      <c r="AF61" s="90">
        <f t="shared" si="54"/>
        <v>31.099999999999966</v>
      </c>
      <c r="AG61" s="90">
        <f t="shared" si="54"/>
        <v>247.20000000000002</v>
      </c>
      <c r="AH61" s="90">
        <f>SUM(AH59:AH60)</f>
        <v>65.400000000000006</v>
      </c>
      <c r="AI61" s="11">
        <f t="shared" si="55"/>
        <v>-1</v>
      </c>
      <c r="AJ61" s="11">
        <f t="shared" si="55"/>
        <v>-1</v>
      </c>
      <c r="AK61" s="11">
        <f t="shared" si="55"/>
        <v>0.18115942028985005</v>
      </c>
      <c r="AL61" s="11">
        <f t="shared" si="56"/>
        <v>-0.38833570412517709</v>
      </c>
      <c r="AM61" s="11">
        <f t="shared" si="57"/>
        <v>0.19480519480519481</v>
      </c>
      <c r="AN61" s="11">
        <f t="shared" si="58"/>
        <v>-0.87979477156120212</v>
      </c>
      <c r="AO61" s="11">
        <f t="shared" si="59"/>
        <v>-0.69092945128779237</v>
      </c>
      <c r="AP61" s="11">
        <f t="shared" si="60"/>
        <v>0.43762781186093885</v>
      </c>
      <c r="AQ61" s="11">
        <f t="shared" si="60"/>
        <v>-0.38003220611916266</v>
      </c>
      <c r="AR61" s="11">
        <f t="shared" si="60"/>
        <v>6.168126094570928</v>
      </c>
      <c r="AS61" s="11">
        <f t="shared" si="60"/>
        <v>6.7643742953776139E-3</v>
      </c>
      <c r="AT61" s="11">
        <f t="shared" si="60"/>
        <v>6.5359477124182691E-2</v>
      </c>
      <c r="AU61" s="11">
        <f t="shared" si="60"/>
        <v>0.27254098360655749</v>
      </c>
      <c r="AV61" s="11">
        <f t="shared" si="60"/>
        <v>0.98954703832752622</v>
      </c>
      <c r="AW61" s="11">
        <f t="shared" si="60"/>
        <v>0.90752688172042983</v>
      </c>
      <c r="AX61" s="11">
        <f t="shared" si="60"/>
        <v>0.9615384615384619</v>
      </c>
      <c r="AY61" s="11">
        <f t="shared" si="60"/>
        <v>0.76173285198555951</v>
      </c>
      <c r="AZ61" s="11">
        <f t="shared" si="60"/>
        <v>5.514705882352941E-2</v>
      </c>
      <c r="BA61" s="11">
        <f t="shared" si="60"/>
        <v>0.49517684887459973</v>
      </c>
      <c r="BB61" s="11">
        <f t="shared" si="60"/>
        <v>-0.90533980582524265</v>
      </c>
      <c r="BC61" s="11">
        <f t="shared" si="60"/>
        <v>-0.57645259938837923</v>
      </c>
    </row>
    <row r="62" spans="1:55" x14ac:dyDescent="0.35">
      <c r="A62" s="6"/>
      <c r="D62" s="93"/>
      <c r="E62" s="93"/>
      <c r="H62" s="93"/>
      <c r="I62" s="93"/>
      <c r="L62" s="93"/>
      <c r="M62" s="93"/>
      <c r="Q62" s="93"/>
      <c r="U62" s="93"/>
    </row>
    <row r="63" spans="1:55" x14ac:dyDescent="0.35">
      <c r="A63" s="6" t="str">
        <f>+A20</f>
        <v>Normal Operations - Unplanned SAIDI</v>
      </c>
      <c r="C63" s="159">
        <f>+C20</f>
        <v>21.7</v>
      </c>
      <c r="D63" s="166">
        <f>+D20-E20</f>
        <v>29.600000000000009</v>
      </c>
      <c r="E63" s="166">
        <f>+E20-F20</f>
        <v>19.199999999999996</v>
      </c>
      <c r="F63" s="159">
        <f>+F20-G20</f>
        <v>25.099999999999998</v>
      </c>
      <c r="G63" s="159">
        <f>+G20</f>
        <v>21.3</v>
      </c>
      <c r="H63" s="166">
        <f>+H20-I20</f>
        <v>14.799999999999997</v>
      </c>
      <c r="I63" s="166">
        <f>+I20-J20</f>
        <v>24.700000000000003</v>
      </c>
      <c r="J63" s="159">
        <f>+J20-K20</f>
        <v>26.799999999999997</v>
      </c>
      <c r="K63" s="159">
        <f>+K20</f>
        <v>20</v>
      </c>
      <c r="L63" s="93"/>
      <c r="M63" s="93"/>
      <c r="N63" s="159">
        <f>+N20-O20</f>
        <v>33.899999999999991</v>
      </c>
      <c r="O63" s="159">
        <f>+O20</f>
        <v>34.700000000000003</v>
      </c>
      <c r="Q63" s="93"/>
      <c r="U63" s="93"/>
    </row>
    <row r="64" spans="1:55" x14ac:dyDescent="0.35">
      <c r="A64" s="6" t="str">
        <f>+A21</f>
        <v>Normal Operations - Planned SAIDI</v>
      </c>
      <c r="C64" s="159">
        <f>+C21</f>
        <v>11.9</v>
      </c>
      <c r="D64" s="166">
        <f t="shared" ref="D64:E66" si="63">+D21-E21</f>
        <v>9.5</v>
      </c>
      <c r="E64" s="166">
        <f t="shared" si="63"/>
        <v>11.100000000000001</v>
      </c>
      <c r="F64" s="159">
        <f t="shared" ref="F64:F66" si="64">+F21-G21</f>
        <v>8.2999999999999989</v>
      </c>
      <c r="G64" s="159">
        <f>+G21</f>
        <v>11.6</v>
      </c>
      <c r="H64" s="166">
        <f t="shared" ref="H64:I66" si="65">+H21-I21</f>
        <v>9.6000000000000014</v>
      </c>
      <c r="I64" s="166">
        <f t="shared" si="65"/>
        <v>15.099999999999998</v>
      </c>
      <c r="J64" s="159">
        <f t="shared" ref="J64:J66" si="66">+J21-K21</f>
        <v>14.700000000000001</v>
      </c>
      <c r="K64" s="159">
        <f>+K21</f>
        <v>7.1</v>
      </c>
      <c r="L64" s="93"/>
      <c r="M64" s="93"/>
      <c r="N64" s="159">
        <f t="shared" ref="N64:N66" si="67">+N21-O21</f>
        <v>12.500000000000002</v>
      </c>
      <c r="O64" s="159">
        <f>+O21</f>
        <v>11.1</v>
      </c>
      <c r="Q64" s="93"/>
      <c r="U64" s="93"/>
    </row>
    <row r="65" spans="1:71" x14ac:dyDescent="0.35">
      <c r="A65" s="6" t="str">
        <f>+A22</f>
        <v xml:space="preserve">Normal Operations - Total </v>
      </c>
      <c r="C65" s="159">
        <f>+C22</f>
        <v>33.6</v>
      </c>
      <c r="D65" s="166">
        <f t="shared" si="63"/>
        <v>39.099999999999994</v>
      </c>
      <c r="E65" s="166">
        <f t="shared" si="63"/>
        <v>30.299999999999997</v>
      </c>
      <c r="F65" s="159">
        <f t="shared" si="64"/>
        <v>33.4</v>
      </c>
      <c r="G65" s="159">
        <f>+G22</f>
        <v>32.9</v>
      </c>
      <c r="H65" s="166">
        <f t="shared" si="65"/>
        <v>24.400000000000006</v>
      </c>
      <c r="I65" s="166">
        <f t="shared" si="65"/>
        <v>39.800000000000011</v>
      </c>
      <c r="J65" s="159">
        <f t="shared" si="66"/>
        <v>41.499999999999993</v>
      </c>
      <c r="K65" s="159">
        <f>+K22</f>
        <v>27.1</v>
      </c>
      <c r="L65" s="93"/>
      <c r="M65" s="93"/>
      <c r="N65" s="159">
        <f t="shared" si="67"/>
        <v>46.399999999999991</v>
      </c>
      <c r="O65" s="159">
        <f>+O22</f>
        <v>45.8</v>
      </c>
      <c r="Q65" s="93"/>
      <c r="U65" s="93"/>
    </row>
    <row r="66" spans="1:71" x14ac:dyDescent="0.35">
      <c r="A66" s="6" t="str">
        <f>+A23</f>
        <v>Major Network Events</v>
      </c>
      <c r="C66" s="159">
        <f>+C23</f>
        <v>3.8</v>
      </c>
      <c r="D66" s="166">
        <f t="shared" si="63"/>
        <v>45.5</v>
      </c>
      <c r="E66" s="166">
        <f t="shared" si="63"/>
        <v>0</v>
      </c>
      <c r="F66" s="159">
        <f t="shared" si="64"/>
        <v>9.8000000000000007</v>
      </c>
      <c r="G66" s="159">
        <f>+G23</f>
        <v>0</v>
      </c>
      <c r="H66" s="166">
        <f t="shared" si="65"/>
        <v>0</v>
      </c>
      <c r="I66" s="166">
        <f t="shared" si="65"/>
        <v>0</v>
      </c>
      <c r="J66" s="159">
        <f t="shared" si="66"/>
        <v>0</v>
      </c>
      <c r="K66" s="159">
        <f>+K23</f>
        <v>0</v>
      </c>
      <c r="L66" s="93"/>
      <c r="M66" s="93"/>
      <c r="N66" s="159">
        <f t="shared" si="67"/>
        <v>0</v>
      </c>
      <c r="O66" s="159">
        <f>+O23</f>
        <v>3</v>
      </c>
      <c r="Q66" s="93"/>
      <c r="U66" s="93"/>
    </row>
    <row r="67" spans="1:71" x14ac:dyDescent="0.35">
      <c r="A67" s="5"/>
      <c r="D67" s="93"/>
      <c r="E67" s="93"/>
      <c r="H67" s="93"/>
      <c r="I67" s="93"/>
      <c r="L67" s="93"/>
      <c r="M67" s="93"/>
      <c r="Q67" s="93"/>
      <c r="U67" s="93"/>
    </row>
    <row r="68" spans="1:71" x14ac:dyDescent="0.35">
      <c r="A68" s="78" t="s">
        <v>148</v>
      </c>
      <c r="D68" s="93"/>
      <c r="E68" s="93"/>
      <c r="H68" s="93"/>
      <c r="I68" s="93"/>
      <c r="L68" s="93"/>
      <c r="M68" s="93"/>
      <c r="Q68" s="93"/>
      <c r="U68" s="93"/>
    </row>
    <row r="69" spans="1:71" x14ac:dyDescent="0.35">
      <c r="A69" s="78"/>
      <c r="D69" s="93"/>
      <c r="E69" s="93"/>
      <c r="H69" s="93"/>
      <c r="I69" s="93"/>
      <c r="L69" s="93"/>
      <c r="M69" s="93"/>
      <c r="Q69" s="93"/>
      <c r="U69" s="93"/>
    </row>
    <row r="70" spans="1:71" x14ac:dyDescent="0.35">
      <c r="A70" s="6" t="s">
        <v>115</v>
      </c>
      <c r="C70" s="85">
        <f>C29-D29</f>
        <v>652</v>
      </c>
      <c r="D70" s="112">
        <f>D29-E29</f>
        <v>763</v>
      </c>
      <c r="E70" s="112">
        <f>E29-F29</f>
        <v>1087</v>
      </c>
      <c r="F70" s="85">
        <f>+F29</f>
        <v>644</v>
      </c>
      <c r="G70" s="85">
        <f>G29-H29</f>
        <v>912</v>
      </c>
      <c r="H70" s="112">
        <f>H29-I29</f>
        <v>905</v>
      </c>
      <c r="I70" s="112">
        <f>I29-J29</f>
        <v>1068</v>
      </c>
      <c r="J70" s="85">
        <f>+J29</f>
        <v>959</v>
      </c>
      <c r="K70" s="85">
        <f>K29-L29</f>
        <v>554</v>
      </c>
      <c r="L70" s="112">
        <f>L29-M29</f>
        <v>784</v>
      </c>
      <c r="M70" s="112">
        <f>M29-N29</f>
        <v>1031</v>
      </c>
      <c r="N70" s="85">
        <f>+N29</f>
        <v>832</v>
      </c>
      <c r="O70" s="85">
        <f>O29-P29</f>
        <v>948</v>
      </c>
      <c r="P70" s="85">
        <f>P29-Q29</f>
        <v>705</v>
      </c>
      <c r="Q70" s="112">
        <f>Q29-R29</f>
        <v>869</v>
      </c>
      <c r="R70" s="85">
        <f>+R29</f>
        <v>800</v>
      </c>
      <c r="S70" s="85">
        <f>S29-T29</f>
        <v>1028</v>
      </c>
      <c r="T70" s="85">
        <f>T29-U29</f>
        <v>481</v>
      </c>
      <c r="U70" s="112">
        <f>U29-V29</f>
        <v>781</v>
      </c>
      <c r="V70" s="85">
        <f>+V29</f>
        <v>875</v>
      </c>
      <c r="W70" s="85">
        <f>W29-X29</f>
        <v>766</v>
      </c>
      <c r="X70" s="85">
        <f>X29-Y29</f>
        <v>842</v>
      </c>
      <c r="Y70" s="112">
        <f>Y29-Z29</f>
        <v>925</v>
      </c>
      <c r="Z70" s="85">
        <f>+Z29</f>
        <v>982</v>
      </c>
      <c r="AA70" s="85">
        <f>AA29-AB29</f>
        <v>837</v>
      </c>
      <c r="AB70" s="85">
        <f>AB29-AC29</f>
        <v>948</v>
      </c>
      <c r="AC70" s="85">
        <f>AC29-AD29</f>
        <v>707</v>
      </c>
      <c r="AD70" s="85">
        <f>+AD29</f>
        <v>831</v>
      </c>
      <c r="AE70" s="85">
        <f>AE29-AF29</f>
        <v>666</v>
      </c>
      <c r="AF70" s="85">
        <f>AF29-AG29</f>
        <v>605</v>
      </c>
      <c r="AG70" s="85">
        <f>AG29-AH29</f>
        <v>743</v>
      </c>
      <c r="AH70" s="85">
        <f>AH29</f>
        <v>807</v>
      </c>
      <c r="AI70" s="11">
        <f t="shared" ref="AI70:AK70" si="68">(J70-N70)/N70</f>
        <v>0.15264423076923078</v>
      </c>
      <c r="AJ70" s="11">
        <f t="shared" si="68"/>
        <v>-0.41561181434599154</v>
      </c>
      <c r="AK70" s="11">
        <f t="shared" si="68"/>
        <v>0.11205673758865248</v>
      </c>
      <c r="AL70" s="11">
        <f t="shared" ref="AL70" si="69">(M70-Q70)/Q70</f>
        <v>0.18642117376294592</v>
      </c>
      <c r="AM70" s="11">
        <f t="shared" ref="AM70" si="70">(N70-R70)/R70</f>
        <v>0.04</v>
      </c>
      <c r="AN70" s="11">
        <f t="shared" ref="AN70" si="71">(O70-S70)/S70</f>
        <v>-7.7821011673151752E-2</v>
      </c>
      <c r="AO70" s="11">
        <f t="shared" ref="AO70" si="72">(P70-T70)/T70</f>
        <v>0.46569646569646572</v>
      </c>
      <c r="AP70" s="11">
        <f t="shared" ref="AP70:BC70" si="73">(Q70-U70)/U70</f>
        <v>0.11267605633802817</v>
      </c>
      <c r="AQ70" s="11">
        <f t="shared" si="73"/>
        <v>-8.5714285714285715E-2</v>
      </c>
      <c r="AR70" s="11">
        <f t="shared" si="73"/>
        <v>0.34203655352480417</v>
      </c>
      <c r="AS70" s="11">
        <f t="shared" si="73"/>
        <v>-0.42874109263657956</v>
      </c>
      <c r="AT70" s="11">
        <f t="shared" si="73"/>
        <v>-0.15567567567567567</v>
      </c>
      <c r="AU70" s="11">
        <f t="shared" si="73"/>
        <v>-0.10896130346232179</v>
      </c>
      <c r="AV70" s="11">
        <f t="shared" si="73"/>
        <v>-8.4826762246117085E-2</v>
      </c>
      <c r="AW70" s="11">
        <f t="shared" si="73"/>
        <v>-0.11181434599156118</v>
      </c>
      <c r="AX70" s="11">
        <f t="shared" si="73"/>
        <v>0.30834512022630833</v>
      </c>
      <c r="AY70" s="11">
        <f t="shared" si="73"/>
        <v>0.18170878459687123</v>
      </c>
      <c r="AZ70" s="11">
        <f t="shared" si="73"/>
        <v>0.25675675675675674</v>
      </c>
      <c r="BA70" s="11">
        <f t="shared" si="73"/>
        <v>0.56694214876033056</v>
      </c>
      <c r="BB70" s="11">
        <f t="shared" si="73"/>
        <v>-4.8452220726783311E-2</v>
      </c>
      <c r="BC70" s="11">
        <f t="shared" si="73"/>
        <v>2.9739776951672861E-2</v>
      </c>
    </row>
    <row r="71" spans="1:71" x14ac:dyDescent="0.35">
      <c r="A71" s="92"/>
      <c r="D71" s="93"/>
      <c r="E71" s="93"/>
      <c r="H71" s="93"/>
      <c r="I71" s="93"/>
      <c r="L71" s="93"/>
      <c r="M71" s="93"/>
      <c r="Q71" s="93"/>
      <c r="U71" s="93"/>
    </row>
    <row r="72" spans="1:71" x14ac:dyDescent="0.35">
      <c r="A72" s="6" t="s">
        <v>110</v>
      </c>
      <c r="C72" s="85">
        <f>C28-D28</f>
        <v>336</v>
      </c>
      <c r="D72" s="112">
        <f>D28-E28</f>
        <v>30</v>
      </c>
      <c r="E72" s="112">
        <f>E28-F28</f>
        <v>788</v>
      </c>
      <c r="F72" s="85">
        <f>+F30</f>
        <v>368</v>
      </c>
      <c r="G72" s="85">
        <f>G28-H28</f>
        <v>458</v>
      </c>
      <c r="H72" s="112">
        <f>H28-I28</f>
        <v>582</v>
      </c>
      <c r="I72" s="112">
        <f>I28-J28</f>
        <v>848</v>
      </c>
      <c r="J72" s="85">
        <f>+J30</f>
        <v>624</v>
      </c>
      <c r="K72" s="85">
        <f>K28-L28</f>
        <v>382</v>
      </c>
      <c r="L72" s="112">
        <f>L28-M28</f>
        <v>484</v>
      </c>
      <c r="M72" s="112">
        <f>M28-N28</f>
        <v>778</v>
      </c>
      <c r="N72" s="85">
        <f>+N30</f>
        <v>674</v>
      </c>
      <c r="O72" s="85">
        <f>O28-P28</f>
        <v>775</v>
      </c>
      <c r="P72" s="85">
        <f>P28-Q28</f>
        <v>378</v>
      </c>
      <c r="Q72" s="112">
        <f>Q28-R28</f>
        <v>700</v>
      </c>
      <c r="R72" s="85">
        <f>+R30</f>
        <v>560</v>
      </c>
      <c r="S72" s="85">
        <f>S28-T28</f>
        <v>491</v>
      </c>
      <c r="T72" s="85">
        <f>T28-U28</f>
        <v>468</v>
      </c>
      <c r="U72" s="112">
        <f>U28-V28</f>
        <v>728</v>
      </c>
      <c r="V72" s="85">
        <f>+V30</f>
        <v>872</v>
      </c>
      <c r="W72" s="85">
        <f>W28-X28</f>
        <v>126</v>
      </c>
      <c r="X72" s="85">
        <f>X28-Y28</f>
        <v>626</v>
      </c>
      <c r="Y72" s="112">
        <f>Y28-Z28</f>
        <v>718</v>
      </c>
      <c r="Z72" s="85">
        <f>+Z30</f>
        <v>878</v>
      </c>
      <c r="AA72" s="85">
        <f>AA28-AB28</f>
        <v>605</v>
      </c>
      <c r="AB72" s="85">
        <f>AB28-AC28</f>
        <v>809</v>
      </c>
      <c r="AC72" s="85">
        <f>AC28-AD28</f>
        <v>727</v>
      </c>
      <c r="AD72" s="85">
        <f>+AD30</f>
        <v>616</v>
      </c>
      <c r="AE72" s="85">
        <f>AE28-AF28</f>
        <v>520</v>
      </c>
      <c r="AF72" s="85">
        <f>AF28-AG28</f>
        <v>495</v>
      </c>
      <c r="AG72" s="85">
        <f>AG28-AH28</f>
        <v>618</v>
      </c>
      <c r="AH72" s="85">
        <f>+AH30</f>
        <v>741</v>
      </c>
      <c r="AI72" s="11">
        <f t="shared" ref="AI72:AK72" si="74">(J72-N72)/N72</f>
        <v>-7.418397626112759E-2</v>
      </c>
      <c r="AJ72" s="11">
        <f t="shared" si="74"/>
        <v>-0.50709677419354837</v>
      </c>
      <c r="AK72" s="11">
        <f t="shared" si="74"/>
        <v>0.28042328042328041</v>
      </c>
      <c r="AL72" s="11">
        <f t="shared" ref="AL72" si="75">(M72-Q72)/Q72</f>
        <v>0.11142857142857143</v>
      </c>
      <c r="AM72" s="11">
        <f t="shared" ref="AM72" si="76">(N72-R72)/R72</f>
        <v>0.20357142857142857</v>
      </c>
      <c r="AN72" s="11">
        <f t="shared" ref="AN72" si="77">(O72-S72)/S72</f>
        <v>0.57841140529531565</v>
      </c>
      <c r="AO72" s="11">
        <f t="shared" ref="AO72" si="78">(P72-T72)/T72</f>
        <v>-0.19230769230769232</v>
      </c>
      <c r="AP72" s="11">
        <f t="shared" ref="AP72:BC72" si="79">(Q72-U72)/U72</f>
        <v>-3.8461538461538464E-2</v>
      </c>
      <c r="AQ72" s="11">
        <f t="shared" si="79"/>
        <v>-0.3577981651376147</v>
      </c>
      <c r="AR72" s="11">
        <f t="shared" si="79"/>
        <v>2.8968253968253967</v>
      </c>
      <c r="AS72" s="11">
        <f t="shared" si="79"/>
        <v>-0.25239616613418531</v>
      </c>
      <c r="AT72" s="11">
        <f t="shared" si="79"/>
        <v>1.3927576601671309E-2</v>
      </c>
      <c r="AU72" s="11">
        <f t="shared" si="79"/>
        <v>-6.8337129840546698E-3</v>
      </c>
      <c r="AV72" s="11">
        <f t="shared" si="79"/>
        <v>-0.79173553719008261</v>
      </c>
      <c r="AW72" s="11">
        <f t="shared" si="79"/>
        <v>-0.22620519159456118</v>
      </c>
      <c r="AX72" s="11">
        <f t="shared" si="79"/>
        <v>-1.2379642365887207E-2</v>
      </c>
      <c r="AY72" s="11">
        <f t="shared" si="79"/>
        <v>0.42532467532467533</v>
      </c>
      <c r="AZ72" s="11">
        <f t="shared" si="79"/>
        <v>0.16346153846153846</v>
      </c>
      <c r="BA72" s="11">
        <f t="shared" si="79"/>
        <v>0.63434343434343432</v>
      </c>
      <c r="BB72" s="11">
        <f t="shared" si="79"/>
        <v>0.17637540453074432</v>
      </c>
      <c r="BC72" s="11">
        <f t="shared" si="79"/>
        <v>-0.16869095816464239</v>
      </c>
    </row>
    <row r="73" spans="1:71" x14ac:dyDescent="0.35">
      <c r="A73" s="6"/>
      <c r="C73" s="85"/>
      <c r="D73" s="112"/>
      <c r="E73" s="112"/>
      <c r="F73" s="85"/>
      <c r="G73" s="85"/>
      <c r="H73" s="112"/>
      <c r="I73" s="112"/>
      <c r="J73" s="85"/>
      <c r="K73" s="85"/>
      <c r="L73" s="112"/>
      <c r="M73" s="112"/>
      <c r="N73" s="85"/>
      <c r="O73" s="85"/>
      <c r="P73" s="85"/>
      <c r="Q73" s="112"/>
      <c r="R73" s="85"/>
      <c r="S73" s="85"/>
      <c r="T73" s="85"/>
      <c r="U73" s="112"/>
      <c r="V73" s="85"/>
      <c r="W73" s="85"/>
      <c r="X73" s="85"/>
      <c r="Y73" s="112"/>
      <c r="Z73" s="85"/>
      <c r="AA73" s="85"/>
      <c r="AB73" s="85"/>
      <c r="AC73" s="85"/>
      <c r="AD73" s="85"/>
      <c r="AE73" s="85"/>
      <c r="AF73" s="85"/>
      <c r="AG73" s="85"/>
      <c r="AH73" s="85"/>
    </row>
    <row r="74" spans="1:71" x14ac:dyDescent="0.35">
      <c r="A74" s="6" t="s">
        <v>3</v>
      </c>
      <c r="C74" s="90">
        <f>C31-D31</f>
        <v>3.4000000000000004</v>
      </c>
      <c r="D74" s="113">
        <f>D31-E31</f>
        <v>2.6999999999999993</v>
      </c>
      <c r="E74" s="113">
        <f>E31-F31</f>
        <v>3.1</v>
      </c>
      <c r="F74" s="90">
        <f>+F31</f>
        <v>3.9</v>
      </c>
      <c r="G74" s="90">
        <f>G31-H31</f>
        <v>3.5999999999999996</v>
      </c>
      <c r="H74" s="113">
        <f>H31-I31</f>
        <v>2.9000000000000004</v>
      </c>
      <c r="I74" s="113">
        <f>I31-J31</f>
        <v>3.3</v>
      </c>
      <c r="J74" s="90">
        <f>+J31</f>
        <v>4.3</v>
      </c>
      <c r="K74" s="90">
        <f>K31-L31</f>
        <v>3.5</v>
      </c>
      <c r="L74" s="113">
        <f>L31-M31</f>
        <v>2.9000000000000004</v>
      </c>
      <c r="M74" s="113">
        <f>M31-N31</f>
        <v>3.5</v>
      </c>
      <c r="N74" s="90">
        <f>+N31</f>
        <v>4.4000000000000004</v>
      </c>
      <c r="O74" s="90">
        <f>O31-P31</f>
        <v>3.8000000000000007</v>
      </c>
      <c r="P74" s="90">
        <f>P31-Q31</f>
        <v>2.8999999999999995</v>
      </c>
      <c r="Q74" s="113">
        <f>Q31-R31</f>
        <v>3.3</v>
      </c>
      <c r="R74" s="90">
        <f>+R31</f>
        <v>4.4000000000000004</v>
      </c>
      <c r="S74" s="90">
        <f>S31-T31</f>
        <v>4</v>
      </c>
      <c r="T74" s="90">
        <f>T31-U31</f>
        <v>2.8</v>
      </c>
      <c r="U74" s="113">
        <f>U31-V31</f>
        <v>3.3</v>
      </c>
      <c r="V74" s="90">
        <f>+V31</f>
        <v>4.4000000000000004</v>
      </c>
      <c r="W74" s="90">
        <f>W31-X31</f>
        <v>3.8000000000000007</v>
      </c>
      <c r="X74" s="90">
        <f>X31-Y31</f>
        <v>2.9000000000000004</v>
      </c>
      <c r="Y74" s="113">
        <f>Y31-Z31</f>
        <v>3.3</v>
      </c>
      <c r="Z74" s="90">
        <f>+Z31</f>
        <v>4.3</v>
      </c>
      <c r="AA74" s="90">
        <f>AA31-AB31</f>
        <v>3.5999999999999996</v>
      </c>
      <c r="AB74" s="90">
        <f>AB31-AC31</f>
        <v>2.7000000000000011</v>
      </c>
      <c r="AC74" s="90">
        <f>AC31-AD31</f>
        <v>3.3</v>
      </c>
      <c r="AD74" s="90">
        <f>+AD31</f>
        <v>4.3</v>
      </c>
      <c r="AE74" s="90">
        <f>AE31-AF31</f>
        <v>3.4000000000000004</v>
      </c>
      <c r="AF74" s="90">
        <f>AF31-AG31</f>
        <v>2.7</v>
      </c>
      <c r="AG74" s="90">
        <f>AG31-AH31</f>
        <v>3.3</v>
      </c>
      <c r="AH74" s="90">
        <f>+AH31</f>
        <v>4</v>
      </c>
      <c r="AI74" s="11">
        <f t="shared" ref="AI74:AK74" si="80">(J74-N74)/N74</f>
        <v>-2.2727272727272846E-2</v>
      </c>
      <c r="AJ74" s="11">
        <f t="shared" si="80"/>
        <v>-7.8947368421052808E-2</v>
      </c>
      <c r="AK74" s="11">
        <f t="shared" si="80"/>
        <v>3.0626842058625015E-16</v>
      </c>
      <c r="AL74" s="11">
        <f t="shared" ref="AL74" si="81">(M74-Q74)/Q74</f>
        <v>6.0606060606060663E-2</v>
      </c>
      <c r="AM74" s="11">
        <f t="shared" ref="AM74" si="82">(N74-R74)/R74</f>
        <v>0</v>
      </c>
      <c r="AN74" s="11">
        <f t="shared" ref="AN74" si="83">(O74-S74)/S74</f>
        <v>-4.9999999999999822E-2</v>
      </c>
      <c r="AO74" s="11">
        <f t="shared" ref="AO74" si="84">(P74-T74)/T74</f>
        <v>3.5714285714285587E-2</v>
      </c>
      <c r="AP74" s="11">
        <f t="shared" ref="AP74:BC74" si="85">(Q74-U74)/U74</f>
        <v>0</v>
      </c>
      <c r="AQ74" s="11">
        <f t="shared" si="85"/>
        <v>0</v>
      </c>
      <c r="AR74" s="11">
        <f t="shared" si="85"/>
        <v>5.2631578947368224E-2</v>
      </c>
      <c r="AS74" s="11">
        <f t="shared" si="85"/>
        <v>-3.4482758620689835E-2</v>
      </c>
      <c r="AT74" s="11">
        <f t="shared" si="85"/>
        <v>0</v>
      </c>
      <c r="AU74" s="11">
        <f t="shared" si="85"/>
        <v>2.3255813953488497E-2</v>
      </c>
      <c r="AV74" s="11">
        <f t="shared" si="85"/>
        <v>5.5555555555555858E-2</v>
      </c>
      <c r="AW74" s="11">
        <f t="shared" si="85"/>
        <v>7.4074074074073779E-2</v>
      </c>
      <c r="AX74" s="11">
        <f t="shared" si="85"/>
        <v>0</v>
      </c>
      <c r="AY74" s="11">
        <f t="shared" si="85"/>
        <v>0</v>
      </c>
      <c r="AZ74" s="11">
        <f t="shared" si="85"/>
        <v>5.882352941176449E-2</v>
      </c>
      <c r="BA74" s="11">
        <f t="shared" si="85"/>
        <v>3.2895497025930562E-16</v>
      </c>
      <c r="BB74" s="11">
        <f t="shared" si="85"/>
        <v>0</v>
      </c>
      <c r="BC74" s="11">
        <f t="shared" si="85"/>
        <v>7.4999999999999956E-2</v>
      </c>
    </row>
    <row r="75" spans="1:71" x14ac:dyDescent="0.35">
      <c r="A75" s="7"/>
      <c r="D75" s="93"/>
      <c r="E75" s="93"/>
      <c r="H75" s="93"/>
      <c r="I75" s="93"/>
      <c r="L75" s="93"/>
      <c r="M75" s="93"/>
      <c r="Q75" s="93"/>
      <c r="U75" s="93"/>
    </row>
    <row r="76" spans="1:71" x14ac:dyDescent="0.35">
      <c r="A76" s="78" t="s">
        <v>149</v>
      </c>
      <c r="D76" s="93"/>
      <c r="E76" s="93"/>
      <c r="H76" s="93"/>
      <c r="I76" s="93"/>
      <c r="L76" s="93"/>
      <c r="M76" s="93"/>
      <c r="Q76" s="93"/>
      <c r="U76" s="93"/>
    </row>
    <row r="77" spans="1:71" x14ac:dyDescent="0.35">
      <c r="A77" s="78"/>
      <c r="D77" s="93"/>
      <c r="E77" s="93"/>
      <c r="H77" s="93"/>
      <c r="I77" s="93"/>
      <c r="L77" s="93"/>
      <c r="M77" s="93"/>
      <c r="Q77" s="93"/>
      <c r="U77" s="93"/>
      <c r="BJ77" s="6"/>
      <c r="BK77" s="85"/>
      <c r="BL77" s="85"/>
      <c r="BM77" s="85"/>
      <c r="BN77" s="85"/>
      <c r="BO77" s="85"/>
      <c r="BP77" s="85"/>
      <c r="BQ77" s="85"/>
      <c r="BR77" s="85"/>
      <c r="BS77" s="85"/>
    </row>
    <row r="78" spans="1:71" x14ac:dyDescent="0.35">
      <c r="A78" s="6" t="s">
        <v>40</v>
      </c>
      <c r="C78" s="90">
        <f>C35-D35</f>
        <v>1.2000000000000002</v>
      </c>
      <c r="D78" s="113">
        <f>D35-E35</f>
        <v>1.1999999999999997</v>
      </c>
      <c r="E78" s="113">
        <f>E35-F35</f>
        <v>1.4</v>
      </c>
      <c r="F78" s="90">
        <f>+F35</f>
        <v>1.5</v>
      </c>
      <c r="G78" s="90">
        <f>G35-H35</f>
        <v>2</v>
      </c>
      <c r="H78" s="113">
        <f>H35-I35</f>
        <v>1.5999999999999996</v>
      </c>
      <c r="I78" s="113">
        <f>I35-J35</f>
        <v>2.2000000000000002</v>
      </c>
      <c r="J78" s="90">
        <f>+J35</f>
        <v>2.8</v>
      </c>
      <c r="K78" s="90">
        <f>K35-L35</f>
        <v>2.2000000000000011</v>
      </c>
      <c r="L78" s="113">
        <f>L35-M35</f>
        <v>2.2999999999999989</v>
      </c>
      <c r="M78" s="113">
        <f>M35-N35</f>
        <v>3.6000000000000005</v>
      </c>
      <c r="N78" s="90">
        <f t="shared" ref="N78:N83" si="86">+N35</f>
        <v>4.3</v>
      </c>
      <c r="O78" s="90">
        <f t="shared" ref="O78:Q80" si="87">O35-P35</f>
        <v>4.1000000000000014</v>
      </c>
      <c r="P78" s="90">
        <f t="shared" si="87"/>
        <v>3.3000000000000007</v>
      </c>
      <c r="Q78" s="113">
        <f t="shared" si="87"/>
        <v>4.5999999999999996</v>
      </c>
      <c r="R78" s="90">
        <f>+R35</f>
        <v>4.0999999999999996</v>
      </c>
      <c r="S78" s="90">
        <f t="shared" ref="S78:U79" si="88">S35-T35</f>
        <v>4.3000000000000007</v>
      </c>
      <c r="T78" s="90">
        <f t="shared" si="88"/>
        <v>4.4000000000000004</v>
      </c>
      <c r="U78" s="113">
        <f t="shared" si="88"/>
        <v>4.8</v>
      </c>
      <c r="V78" s="90">
        <f>+V35</f>
        <v>4.8</v>
      </c>
      <c r="W78" s="90">
        <f t="shared" ref="W78:Y79" si="89">W35-X35</f>
        <v>4.3000000000000007</v>
      </c>
      <c r="X78" s="90">
        <f t="shared" si="89"/>
        <v>4.1999999999999993</v>
      </c>
      <c r="Y78" s="113">
        <f t="shared" si="89"/>
        <v>4.5000000000000009</v>
      </c>
      <c r="Z78" s="90">
        <f>+Z35</f>
        <v>4.8</v>
      </c>
      <c r="AA78" s="90">
        <f t="shared" ref="AA78:AC79" si="90">AA35-AB35</f>
        <v>4.0999999999999996</v>
      </c>
      <c r="AB78" s="90">
        <f t="shared" si="90"/>
        <v>3.5</v>
      </c>
      <c r="AC78" s="90">
        <f t="shared" si="90"/>
        <v>4.5999999999999996</v>
      </c>
      <c r="AD78" s="90">
        <f>+AD35</f>
        <v>4.5</v>
      </c>
      <c r="AE78" s="90">
        <f t="shared" ref="AE78:AG79" si="91">AE35-AF35</f>
        <v>3.5</v>
      </c>
      <c r="AF78" s="90">
        <f t="shared" si="91"/>
        <v>3.5</v>
      </c>
      <c r="AG78" s="90">
        <f t="shared" si="91"/>
        <v>5.6</v>
      </c>
      <c r="AH78" s="90">
        <f>AH35-AZ35</f>
        <v>7.0435897435897443</v>
      </c>
      <c r="AI78" s="11">
        <f t="shared" ref="AI78:AK83" si="92">(J78-N78)/N78</f>
        <v>-0.34883720930232559</v>
      </c>
      <c r="AJ78" s="11">
        <f t="shared" si="92"/>
        <v>-0.46341463414634138</v>
      </c>
      <c r="AK78" s="11">
        <f t="shared" si="92"/>
        <v>-0.30303030303030348</v>
      </c>
      <c r="AL78" s="11">
        <f t="shared" ref="AL78:AL83" si="93">(M78-Q78)/Q78</f>
        <v>-0.21739130434782591</v>
      </c>
      <c r="AM78" s="11">
        <f t="shared" ref="AM78:AM83" si="94">(N78-R78)/R78</f>
        <v>4.8780487804878099E-2</v>
      </c>
      <c r="AN78" s="11">
        <f t="shared" ref="AN78:AN83" si="95">(O78-S78)/S78</f>
        <v>-4.651162790697657E-2</v>
      </c>
      <c r="AO78" s="11">
        <f t="shared" ref="AO78:AO83" si="96">(P78-T78)/T78</f>
        <v>-0.24999999999999989</v>
      </c>
      <c r="AP78" s="11">
        <f t="shared" ref="AP78:BC83" si="97">(Q78-U78)/U78</f>
        <v>-4.1666666666666706E-2</v>
      </c>
      <c r="AQ78" s="11">
        <f t="shared" si="97"/>
        <v>-0.14583333333333337</v>
      </c>
      <c r="AR78" s="11">
        <f t="shared" si="97"/>
        <v>0</v>
      </c>
      <c r="AS78" s="11">
        <f t="shared" si="97"/>
        <v>4.761904761904788E-2</v>
      </c>
      <c r="AT78" s="11">
        <f t="shared" si="97"/>
        <v>6.6666666666666416E-2</v>
      </c>
      <c r="AU78" s="11">
        <f t="shared" si="97"/>
        <v>0</v>
      </c>
      <c r="AV78" s="11">
        <f t="shared" si="97"/>
        <v>4.8780487804878314E-2</v>
      </c>
      <c r="AW78" s="11">
        <f t="shared" si="97"/>
        <v>0.19999999999999979</v>
      </c>
      <c r="AX78" s="11">
        <f t="shared" si="97"/>
        <v>-2.1739130434782341E-2</v>
      </c>
      <c r="AY78" s="11">
        <f t="shared" si="97"/>
        <v>6.6666666666666624E-2</v>
      </c>
      <c r="AZ78" s="11">
        <f t="shared" si="97"/>
        <v>0.17142857142857132</v>
      </c>
      <c r="BA78" s="11">
        <f t="shared" si="97"/>
        <v>0</v>
      </c>
      <c r="BB78" s="11">
        <f t="shared" si="97"/>
        <v>-0.17857142857142858</v>
      </c>
      <c r="BC78" s="11">
        <f t="shared" si="97"/>
        <v>-0.36112122315253009</v>
      </c>
      <c r="BJ78" s="95"/>
    </row>
    <row r="79" spans="1:71" x14ac:dyDescent="0.35">
      <c r="A79" s="6" t="s">
        <v>171</v>
      </c>
      <c r="C79" s="85"/>
      <c r="D79" s="112"/>
      <c r="E79" s="112"/>
      <c r="F79" s="85"/>
      <c r="G79" s="85"/>
      <c r="H79" s="112"/>
      <c r="I79" s="112"/>
      <c r="J79" s="85"/>
      <c r="K79" s="85"/>
      <c r="L79" s="112">
        <f>L36-M36</f>
        <v>15013</v>
      </c>
      <c r="M79" s="112">
        <f>M36-N36</f>
        <v>18581</v>
      </c>
      <c r="N79" s="85">
        <f t="shared" si="86"/>
        <v>20820</v>
      </c>
      <c r="O79" s="85">
        <f t="shared" si="87"/>
        <v>19892</v>
      </c>
      <c r="P79" s="85">
        <f t="shared" si="87"/>
        <v>15258</v>
      </c>
      <c r="Q79" s="112">
        <f t="shared" si="87"/>
        <v>20382</v>
      </c>
      <c r="R79" s="85">
        <f>+R36</f>
        <v>23638</v>
      </c>
      <c r="S79" s="85">
        <f t="shared" si="88"/>
        <v>21041</v>
      </c>
      <c r="T79" s="85">
        <f t="shared" si="88"/>
        <v>15863</v>
      </c>
      <c r="U79" s="112">
        <f t="shared" si="88"/>
        <v>19271</v>
      </c>
      <c r="V79" s="85">
        <f>+V36</f>
        <v>21481</v>
      </c>
      <c r="W79" s="85">
        <f t="shared" si="89"/>
        <v>19855</v>
      </c>
      <c r="X79" s="85">
        <f t="shared" si="89"/>
        <v>14707</v>
      </c>
      <c r="Y79" s="112">
        <f t="shared" si="89"/>
        <v>18409</v>
      </c>
      <c r="Z79" s="85">
        <f>+Z36</f>
        <v>20148</v>
      </c>
      <c r="AA79" s="85">
        <f t="shared" si="90"/>
        <v>19309</v>
      </c>
      <c r="AB79" s="85">
        <f t="shared" si="90"/>
        <v>15715</v>
      </c>
      <c r="AC79" s="85">
        <f t="shared" si="90"/>
        <v>19231</v>
      </c>
      <c r="AD79" s="85">
        <f>+AD36</f>
        <v>21889</v>
      </c>
      <c r="AE79" s="85">
        <f t="shared" si="91"/>
        <v>18997</v>
      </c>
      <c r="AF79" s="85">
        <f t="shared" si="91"/>
        <v>14515</v>
      </c>
      <c r="AG79" s="85">
        <f t="shared" si="91"/>
        <v>16574</v>
      </c>
      <c r="AH79" s="85">
        <f>AH36-AZ36</f>
        <v>21005.928937151861</v>
      </c>
      <c r="AI79" s="11">
        <f t="shared" si="92"/>
        <v>-1</v>
      </c>
      <c r="AJ79" s="11">
        <f t="shared" si="92"/>
        <v>-1</v>
      </c>
      <c r="AK79" s="11">
        <f t="shared" si="92"/>
        <v>-1.6057150347358762E-2</v>
      </c>
      <c r="AL79" s="11">
        <f t="shared" si="93"/>
        <v>-8.8362280443528604E-2</v>
      </c>
      <c r="AM79" s="11">
        <f t="shared" si="94"/>
        <v>-0.11921482358913614</v>
      </c>
      <c r="AN79" s="11">
        <f t="shared" si="95"/>
        <v>-5.4607670738082793E-2</v>
      </c>
      <c r="AO79" s="11">
        <f t="shared" si="96"/>
        <v>-3.813906575048856E-2</v>
      </c>
      <c r="AP79" s="11">
        <f t="shared" si="97"/>
        <v>5.7651393285247265E-2</v>
      </c>
      <c r="AQ79" s="11">
        <f t="shared" si="97"/>
        <v>0.10041431963130208</v>
      </c>
      <c r="AR79" s="11">
        <f t="shared" si="97"/>
        <v>5.9733064719214302E-2</v>
      </c>
      <c r="AS79" s="11">
        <f t="shared" si="97"/>
        <v>7.8602026246005305E-2</v>
      </c>
      <c r="AT79" s="11">
        <f t="shared" si="97"/>
        <v>4.6824922592210334E-2</v>
      </c>
      <c r="AU79" s="11">
        <f t="shared" si="97"/>
        <v>6.6160412944212821E-2</v>
      </c>
      <c r="AV79" s="11">
        <f t="shared" si="97"/>
        <v>2.8276969288932623E-2</v>
      </c>
      <c r="AW79" s="11">
        <f t="shared" si="97"/>
        <v>-6.4142538975501109E-2</v>
      </c>
      <c r="AX79" s="11">
        <f t="shared" si="97"/>
        <v>-4.2743487078155062E-2</v>
      </c>
      <c r="AY79" s="11">
        <f t="shared" si="97"/>
        <v>-7.9537667321485678E-2</v>
      </c>
      <c r="AZ79" s="11">
        <f t="shared" si="97"/>
        <v>1.6423645838816656E-2</v>
      </c>
      <c r="BA79" s="11">
        <f t="shared" si="97"/>
        <v>8.2673096796417503E-2</v>
      </c>
      <c r="BB79" s="11">
        <f t="shared" si="97"/>
        <v>0.16031133100036202</v>
      </c>
      <c r="BC79" s="11">
        <f t="shared" si="97"/>
        <v>4.2039134069729582E-2</v>
      </c>
      <c r="BJ79" s="6"/>
      <c r="BK79" s="85"/>
      <c r="BL79" s="85"/>
      <c r="BM79" s="85"/>
      <c r="BN79" s="85"/>
      <c r="BO79" s="85"/>
      <c r="BP79" s="85"/>
      <c r="BQ79" s="85"/>
      <c r="BR79" s="85"/>
      <c r="BS79" s="85"/>
    </row>
    <row r="80" spans="1:71" x14ac:dyDescent="0.35">
      <c r="A80" s="6" t="s">
        <v>170</v>
      </c>
      <c r="C80" s="112">
        <f>C37-D37</f>
        <v>10356</v>
      </c>
      <c r="D80" s="112">
        <f>+D37-E37</f>
        <v>8734</v>
      </c>
      <c r="E80" s="112">
        <f>+E37-F37</f>
        <v>10526</v>
      </c>
      <c r="F80" s="85">
        <f>+F37</f>
        <v>14714</v>
      </c>
      <c r="G80" s="112">
        <f>G37-H37</f>
        <v>12504</v>
      </c>
      <c r="H80" s="112">
        <f>+H37-I37</f>
        <v>8775</v>
      </c>
      <c r="I80" s="112">
        <f>+I37-J37</f>
        <v>10764</v>
      </c>
      <c r="J80" s="85">
        <f>+J37</f>
        <v>13000</v>
      </c>
      <c r="K80" s="112">
        <f>K37-L37</f>
        <v>43338</v>
      </c>
      <c r="L80" s="112"/>
      <c r="M80" s="112"/>
      <c r="N80" s="85">
        <f t="shared" si="86"/>
        <v>13158</v>
      </c>
      <c r="O80" s="85">
        <f t="shared" si="87"/>
        <v>44309</v>
      </c>
      <c r="P80" s="85"/>
      <c r="Q80" s="112"/>
      <c r="R80" s="85"/>
      <c r="S80" s="85"/>
      <c r="T80" s="85"/>
      <c r="U80" s="112"/>
      <c r="V80" s="85"/>
      <c r="W80" s="85"/>
      <c r="X80" s="85"/>
      <c r="Y80" s="112"/>
      <c r="Z80" s="85"/>
      <c r="AA80" s="85"/>
      <c r="AB80" s="85"/>
      <c r="AC80" s="85"/>
      <c r="AD80" s="85"/>
      <c r="AE80" s="85"/>
      <c r="AF80" s="85"/>
      <c r="AG80" s="85"/>
      <c r="AH80" s="85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J80" s="6"/>
      <c r="BK80" s="85"/>
      <c r="BL80" s="85"/>
      <c r="BM80" s="85"/>
      <c r="BN80" s="85"/>
      <c r="BO80" s="85"/>
      <c r="BP80" s="85"/>
      <c r="BQ80" s="85"/>
      <c r="BR80" s="85"/>
      <c r="BS80" s="85"/>
    </row>
    <row r="81" spans="1:71" x14ac:dyDescent="0.35">
      <c r="A81" s="6" t="s">
        <v>94</v>
      </c>
      <c r="C81" s="85">
        <f>C38-D38</f>
        <v>135303</v>
      </c>
      <c r="D81" s="112">
        <f t="shared" ref="D81:E83" si="98">D38-E38</f>
        <v>138250</v>
      </c>
      <c r="E81" s="112">
        <f t="shared" si="98"/>
        <v>189201</v>
      </c>
      <c r="F81" s="85">
        <f>+F38</f>
        <v>166897</v>
      </c>
      <c r="G81" s="85">
        <f>G38-H38</f>
        <v>149751</v>
      </c>
      <c r="H81" s="112">
        <f t="shared" ref="H81" si="99">H38-I38</f>
        <v>155077</v>
      </c>
      <c r="I81" s="112">
        <f t="shared" ref="I81:I83" si="100">I38-J38</f>
        <v>198777</v>
      </c>
      <c r="J81" s="85">
        <f>+J38</f>
        <v>176494</v>
      </c>
      <c r="K81" s="85">
        <f>K38-L38</f>
        <v>160335</v>
      </c>
      <c r="L81" s="112">
        <f t="shared" ref="L81:M83" si="101">L38-M38</f>
        <v>177284</v>
      </c>
      <c r="M81" s="112">
        <f t="shared" si="101"/>
        <v>199377</v>
      </c>
      <c r="N81" s="85">
        <f t="shared" si="86"/>
        <v>164927</v>
      </c>
      <c r="O81" s="85">
        <f t="shared" ref="O81:Q82" si="102">O38-P38</f>
        <v>150002</v>
      </c>
      <c r="P81" s="85">
        <f t="shared" si="102"/>
        <v>149949</v>
      </c>
      <c r="Q81" s="112">
        <f t="shared" si="102"/>
        <v>194929</v>
      </c>
      <c r="R81" s="85">
        <f>+R38</f>
        <v>163279</v>
      </c>
      <c r="S81" s="85">
        <f t="shared" ref="S81:U82" si="103">S38-T38</f>
        <v>157654</v>
      </c>
      <c r="T81" s="85">
        <f t="shared" si="103"/>
        <v>143243</v>
      </c>
      <c r="U81" s="112">
        <f t="shared" si="103"/>
        <v>190058</v>
      </c>
      <c r="V81" s="85">
        <f>+V38</f>
        <v>161904</v>
      </c>
      <c r="W81" s="85">
        <f t="shared" ref="W81:Y82" si="104">W38-X38</f>
        <v>147733</v>
      </c>
      <c r="X81" s="85">
        <f t="shared" si="104"/>
        <v>136973</v>
      </c>
      <c r="Y81" s="112">
        <f t="shared" si="104"/>
        <v>168136</v>
      </c>
      <c r="Z81" s="85">
        <f>+Z38</f>
        <v>151549</v>
      </c>
      <c r="AA81" s="85">
        <f t="shared" ref="AA81:AC82" si="105">AA38-AB38</f>
        <v>122275</v>
      </c>
      <c r="AB81" s="85">
        <f t="shared" si="105"/>
        <v>125614</v>
      </c>
      <c r="AC81" s="85">
        <f t="shared" si="105"/>
        <v>153785</v>
      </c>
      <c r="AD81" s="85">
        <f>+AD38</f>
        <v>148324</v>
      </c>
      <c r="AE81" s="85">
        <f t="shared" ref="AE81:AG82" si="106">AE38-AF38</f>
        <v>125717</v>
      </c>
      <c r="AF81" s="85">
        <f t="shared" si="106"/>
        <v>114548</v>
      </c>
      <c r="AG81" s="85">
        <f t="shared" si="106"/>
        <v>136139</v>
      </c>
      <c r="AH81" s="85">
        <f>AH38-AZ38</f>
        <v>129522.91289059489</v>
      </c>
      <c r="AI81" s="11">
        <f t="shared" si="92"/>
        <v>7.0134059311089153E-2</v>
      </c>
      <c r="AJ81" s="11">
        <f t="shared" si="92"/>
        <v>6.8885748190024132E-2</v>
      </c>
      <c r="AK81" s="11">
        <f t="shared" si="92"/>
        <v>0.18229531374000493</v>
      </c>
      <c r="AL81" s="11">
        <f t="shared" si="93"/>
        <v>2.2818564708175799E-2</v>
      </c>
      <c r="AM81" s="11">
        <f t="shared" si="94"/>
        <v>1.0093153436755492E-2</v>
      </c>
      <c r="AN81" s="11">
        <f t="shared" si="95"/>
        <v>-4.853666890786152E-2</v>
      </c>
      <c r="AO81" s="11">
        <f t="shared" si="96"/>
        <v>4.681555119621901E-2</v>
      </c>
      <c r="AP81" s="11">
        <f t="shared" si="97"/>
        <v>2.5629018510139011E-2</v>
      </c>
      <c r="AQ81" s="11">
        <f t="shared" si="97"/>
        <v>8.492687024409527E-3</v>
      </c>
      <c r="AR81" s="11">
        <f t="shared" si="97"/>
        <v>6.7154934916369396E-2</v>
      </c>
      <c r="AS81" s="11">
        <f t="shared" si="97"/>
        <v>4.5775444795689658E-2</v>
      </c>
      <c r="AT81" s="11">
        <f t="shared" si="97"/>
        <v>0.13038254746157873</v>
      </c>
      <c r="AU81" s="11">
        <f t="shared" si="97"/>
        <v>6.8327735583870564E-2</v>
      </c>
      <c r="AV81" s="11">
        <f t="shared" si="97"/>
        <v>0.20820282150889388</v>
      </c>
      <c r="AW81" s="11">
        <f t="shared" si="97"/>
        <v>9.0427818555256584E-2</v>
      </c>
      <c r="AX81" s="11">
        <f t="shared" si="97"/>
        <v>9.3318594141171121E-2</v>
      </c>
      <c r="AY81" s="11">
        <f t="shared" si="97"/>
        <v>2.174294112888002E-2</v>
      </c>
      <c r="AZ81" s="11">
        <f t="shared" si="97"/>
        <v>-2.7378954318031768E-2</v>
      </c>
      <c r="BA81" s="11">
        <f t="shared" si="97"/>
        <v>9.6605789712609566E-2</v>
      </c>
      <c r="BB81" s="11">
        <f t="shared" si="97"/>
        <v>0.12961752326666129</v>
      </c>
      <c r="BC81" s="11">
        <f t="shared" si="97"/>
        <v>0.14515645679838879</v>
      </c>
      <c r="BJ81" s="6"/>
      <c r="BK81" s="85"/>
      <c r="BL81" s="85"/>
      <c r="BM81" s="85"/>
      <c r="BN81" s="85"/>
      <c r="BO81" s="85"/>
      <c r="BP81" s="85"/>
      <c r="BQ81" s="85"/>
      <c r="BR81" s="85"/>
      <c r="BS81" s="85"/>
    </row>
    <row r="82" spans="1:71" ht="14.4" customHeight="1" x14ac:dyDescent="0.35">
      <c r="A82" s="6" t="s">
        <v>137</v>
      </c>
      <c r="C82" s="85"/>
      <c r="D82" s="112"/>
      <c r="E82" s="112"/>
      <c r="F82" s="85"/>
      <c r="G82" s="85"/>
      <c r="H82" s="112"/>
      <c r="I82" s="112"/>
      <c r="J82" s="85"/>
      <c r="K82" s="85"/>
      <c r="L82" s="112">
        <f t="shared" si="101"/>
        <v>41886</v>
      </c>
      <c r="M82" s="112">
        <f t="shared" si="101"/>
        <v>30895</v>
      </c>
      <c r="N82" s="85">
        <f t="shared" si="86"/>
        <v>40654</v>
      </c>
      <c r="O82" s="85">
        <f t="shared" si="102"/>
        <v>37142</v>
      </c>
      <c r="P82" s="85">
        <f t="shared" si="102"/>
        <v>33346</v>
      </c>
      <c r="Q82" s="112">
        <f t="shared" si="102"/>
        <v>35718</v>
      </c>
      <c r="R82" s="85">
        <f>+R39</f>
        <v>46000</v>
      </c>
      <c r="S82" s="85">
        <f t="shared" si="103"/>
        <v>54200</v>
      </c>
      <c r="T82" s="85">
        <f t="shared" si="103"/>
        <v>40193</v>
      </c>
      <c r="U82" s="112">
        <f t="shared" si="103"/>
        <v>42412</v>
      </c>
      <c r="V82" s="85">
        <f>+V39</f>
        <v>46735</v>
      </c>
      <c r="W82" s="85">
        <f t="shared" si="104"/>
        <v>48920</v>
      </c>
      <c r="X82" s="85">
        <f t="shared" si="104"/>
        <v>42438</v>
      </c>
      <c r="Y82" s="112">
        <f t="shared" si="104"/>
        <v>37226</v>
      </c>
      <c r="Z82" s="85">
        <f>+Z39</f>
        <v>40462</v>
      </c>
      <c r="AA82" s="85">
        <f t="shared" si="105"/>
        <v>41783</v>
      </c>
      <c r="AB82" s="85">
        <f t="shared" si="105"/>
        <v>44044</v>
      </c>
      <c r="AC82" s="85">
        <f t="shared" si="105"/>
        <v>38997</v>
      </c>
      <c r="AD82" s="85">
        <f>+AD39</f>
        <v>47871</v>
      </c>
      <c r="AE82" s="85">
        <f t="shared" si="106"/>
        <v>45348</v>
      </c>
      <c r="AF82" s="85">
        <f t="shared" si="106"/>
        <v>41650</v>
      </c>
      <c r="AG82" s="85">
        <f t="shared" si="106"/>
        <v>47468</v>
      </c>
      <c r="AH82" s="85">
        <f>AH39-AZ39</f>
        <v>52160.07464661944</v>
      </c>
      <c r="AI82" s="11">
        <f t="shared" si="92"/>
        <v>-1</v>
      </c>
      <c r="AJ82" s="11">
        <f t="shared" si="92"/>
        <v>-1</v>
      </c>
      <c r="AK82" s="11">
        <f t="shared" si="92"/>
        <v>0.25610268098122713</v>
      </c>
      <c r="AL82" s="11">
        <f t="shared" si="93"/>
        <v>-0.13502995688448402</v>
      </c>
      <c r="AM82" s="11">
        <f t="shared" si="94"/>
        <v>-0.11621739130434783</v>
      </c>
      <c r="AN82" s="11">
        <f t="shared" si="95"/>
        <v>-0.3147232472324723</v>
      </c>
      <c r="AO82" s="11">
        <f t="shared" si="96"/>
        <v>-0.17035304655039435</v>
      </c>
      <c r="AP82" s="11">
        <f t="shared" si="97"/>
        <v>-0.15783268886164292</v>
      </c>
      <c r="AQ82" s="11">
        <f t="shared" si="97"/>
        <v>-1.5726971220712527E-2</v>
      </c>
      <c r="AR82" s="11">
        <f t="shared" si="97"/>
        <v>0.10793131643499591</v>
      </c>
      <c r="AS82" s="11">
        <f t="shared" si="97"/>
        <v>-5.290070220085772E-2</v>
      </c>
      <c r="AT82" s="11">
        <f t="shared" si="97"/>
        <v>0.13931123408370494</v>
      </c>
      <c r="AU82" s="11">
        <f t="shared" si="97"/>
        <v>0.15503435322030548</v>
      </c>
      <c r="AV82" s="11">
        <f t="shared" si="97"/>
        <v>0.17081109542158293</v>
      </c>
      <c r="AW82" s="11">
        <f t="shared" si="97"/>
        <v>-3.6463536463536464E-2</v>
      </c>
      <c r="AX82" s="11">
        <f t="shared" si="97"/>
        <v>-4.5413749775623763E-2</v>
      </c>
      <c r="AY82" s="11">
        <f t="shared" si="97"/>
        <v>-0.15477011134089533</v>
      </c>
      <c r="AZ82" s="11">
        <f t="shared" si="97"/>
        <v>-7.8614271853223963E-2</v>
      </c>
      <c r="BA82" s="11">
        <f t="shared" si="97"/>
        <v>5.7478991596638655E-2</v>
      </c>
      <c r="BB82" s="11">
        <f t="shared" si="97"/>
        <v>-0.17845706581275808</v>
      </c>
      <c r="BC82" s="11">
        <f t="shared" si="97"/>
        <v>-8.2229074165970736E-2</v>
      </c>
      <c r="BJ82" s="6"/>
      <c r="BK82" s="85"/>
      <c r="BL82" s="85"/>
      <c r="BM82" s="85"/>
      <c r="BN82" s="85"/>
      <c r="BO82" s="85"/>
      <c r="BP82" s="85"/>
      <c r="BQ82" s="85"/>
      <c r="BR82" s="85"/>
      <c r="BS82" s="85"/>
    </row>
    <row r="83" spans="1:71" ht="14.4" customHeight="1" x14ac:dyDescent="0.35">
      <c r="A83" s="6" t="s">
        <v>138</v>
      </c>
      <c r="C83" s="112">
        <f>C40-D40</f>
        <v>32126</v>
      </c>
      <c r="D83" s="112">
        <f t="shared" si="98"/>
        <v>26298</v>
      </c>
      <c r="E83" s="112">
        <f t="shared" si="98"/>
        <v>26548</v>
      </c>
      <c r="F83" s="85">
        <f>+F40</f>
        <v>27941</v>
      </c>
      <c r="G83" s="112">
        <f>G40-H40</f>
        <v>25417</v>
      </c>
      <c r="H83" s="112">
        <f>H40-I40</f>
        <v>21695</v>
      </c>
      <c r="I83" s="112">
        <f t="shared" si="100"/>
        <v>24562</v>
      </c>
      <c r="J83" s="85">
        <f>+J40</f>
        <v>30677</v>
      </c>
      <c r="K83" s="112">
        <f>K40-L40</f>
        <v>29631</v>
      </c>
      <c r="L83" s="112">
        <f t="shared" si="101"/>
        <v>29632</v>
      </c>
      <c r="M83" s="112">
        <f t="shared" si="101"/>
        <v>25400</v>
      </c>
      <c r="N83" s="85">
        <f t="shared" si="86"/>
        <v>31361</v>
      </c>
      <c r="O83" s="85">
        <f>+O40</f>
        <v>0</v>
      </c>
      <c r="P83" s="85">
        <f>+P40</f>
        <v>0</v>
      </c>
      <c r="Q83" s="112">
        <f>Q40-R40</f>
        <v>26810</v>
      </c>
      <c r="R83" s="85">
        <f>+R40</f>
        <v>31627</v>
      </c>
      <c r="S83" s="85">
        <f>+S40</f>
        <v>0</v>
      </c>
      <c r="T83" s="85">
        <f>+T40</f>
        <v>0</v>
      </c>
      <c r="U83" s="85">
        <f>+U40</f>
        <v>0</v>
      </c>
      <c r="V83" s="85">
        <f>+V40</f>
        <v>0</v>
      </c>
      <c r="W83" s="85">
        <f>+W40</f>
        <v>0</v>
      </c>
      <c r="X83" s="85">
        <f>+X40</f>
        <v>0</v>
      </c>
      <c r="Y83" s="85">
        <f>+Y40</f>
        <v>0</v>
      </c>
      <c r="Z83" s="85">
        <f>+Z40</f>
        <v>0</v>
      </c>
      <c r="AA83" s="85">
        <f>+AA40</f>
        <v>0</v>
      </c>
      <c r="AB83" s="85">
        <f>+AB40</f>
        <v>0</v>
      </c>
      <c r="AC83" s="85">
        <f>+AC40</f>
        <v>0</v>
      </c>
      <c r="AD83" s="85">
        <f>+AD40</f>
        <v>0</v>
      </c>
      <c r="AE83" s="85">
        <f>+AE40</f>
        <v>0</v>
      </c>
      <c r="AF83" s="85">
        <f>+AF40</f>
        <v>0</v>
      </c>
      <c r="AG83" s="85">
        <f>+AG40</f>
        <v>0</v>
      </c>
      <c r="AH83" s="85">
        <f>+AH40</f>
        <v>0</v>
      </c>
      <c r="AI83" s="11">
        <f t="shared" si="92"/>
        <v>-2.1810529000988489E-2</v>
      </c>
      <c r="AJ83" s="11" t="e">
        <f t="shared" si="92"/>
        <v>#DIV/0!</v>
      </c>
      <c r="AK83" s="11" t="e">
        <f t="shared" si="92"/>
        <v>#DIV/0!</v>
      </c>
      <c r="AL83" s="11">
        <f t="shared" si="93"/>
        <v>-5.2592316299888101E-2</v>
      </c>
      <c r="AM83" s="11">
        <f t="shared" si="94"/>
        <v>-8.4105353021152809E-3</v>
      </c>
      <c r="AN83" s="11" t="e">
        <f t="shared" si="95"/>
        <v>#DIV/0!</v>
      </c>
      <c r="AO83" s="11" t="e">
        <f t="shared" si="96"/>
        <v>#DIV/0!</v>
      </c>
      <c r="AP83" s="11" t="e">
        <f t="shared" si="97"/>
        <v>#DIV/0!</v>
      </c>
      <c r="AQ83" s="11" t="e">
        <f t="shared" si="97"/>
        <v>#DIV/0!</v>
      </c>
      <c r="AR83" s="11" t="e">
        <f t="shared" si="97"/>
        <v>#DIV/0!</v>
      </c>
      <c r="AS83" s="11" t="e">
        <f t="shared" si="97"/>
        <v>#DIV/0!</v>
      </c>
      <c r="AT83" s="11" t="e">
        <f t="shared" si="97"/>
        <v>#DIV/0!</v>
      </c>
      <c r="AU83" s="11" t="e">
        <f t="shared" si="97"/>
        <v>#DIV/0!</v>
      </c>
      <c r="AV83" s="11" t="e">
        <f t="shared" si="97"/>
        <v>#DIV/0!</v>
      </c>
      <c r="AW83" s="11" t="e">
        <f t="shared" si="97"/>
        <v>#DIV/0!</v>
      </c>
      <c r="AX83" s="11" t="e">
        <f t="shared" si="97"/>
        <v>#DIV/0!</v>
      </c>
      <c r="AY83" s="11" t="e">
        <f t="shared" si="97"/>
        <v>#DIV/0!</v>
      </c>
      <c r="AZ83" s="11" t="e">
        <f t="shared" si="97"/>
        <v>#DIV/0!</v>
      </c>
      <c r="BA83" s="11" t="e">
        <f t="shared" si="97"/>
        <v>#DIV/0!</v>
      </c>
      <c r="BB83" s="11" t="e">
        <f t="shared" si="97"/>
        <v>#DIV/0!</v>
      </c>
      <c r="BC83" s="11" t="e">
        <f t="shared" si="97"/>
        <v>#DIV/0!</v>
      </c>
      <c r="BJ83" s="6"/>
      <c r="BK83" s="85"/>
      <c r="BL83" s="85"/>
      <c r="BM83" s="85"/>
      <c r="BN83" s="85"/>
      <c r="BO83" s="85"/>
      <c r="BP83" s="85"/>
      <c r="BQ83" s="85"/>
      <c r="BR83" s="85"/>
      <c r="BS83" s="85"/>
    </row>
    <row r="84" spans="1:71" x14ac:dyDescent="0.35">
      <c r="A84" s="7"/>
      <c r="D84" s="93"/>
      <c r="E84" s="93"/>
      <c r="H84" s="93"/>
      <c r="I84" s="93"/>
      <c r="L84" s="93"/>
      <c r="M84" s="93"/>
      <c r="Q84" s="93"/>
      <c r="U84" s="93"/>
      <c r="BJ84" s="6"/>
    </row>
    <row r="85" spans="1:71" x14ac:dyDescent="0.35">
      <c r="A85" s="78" t="s">
        <v>150</v>
      </c>
      <c r="C85" s="119"/>
      <c r="D85" s="93"/>
      <c r="E85" s="93"/>
      <c r="G85" s="119"/>
      <c r="H85" s="93"/>
      <c r="I85" s="93"/>
      <c r="K85" s="119"/>
      <c r="L85" s="93"/>
      <c r="M85" s="93"/>
      <c r="O85" s="119"/>
      <c r="P85" s="119"/>
      <c r="Q85" s="93"/>
      <c r="S85" s="119"/>
      <c r="T85" s="119"/>
      <c r="U85" s="93"/>
      <c r="W85" s="119"/>
      <c r="X85" s="119"/>
      <c r="BJ85" s="6"/>
    </row>
    <row r="86" spans="1:71" x14ac:dyDescent="0.35">
      <c r="A86" s="78"/>
      <c r="D86" s="93"/>
      <c r="E86" s="93"/>
      <c r="H86" s="93"/>
      <c r="I86" s="93"/>
      <c r="L86" s="93"/>
      <c r="M86" s="93"/>
      <c r="Q86" s="93"/>
      <c r="U86" s="93"/>
      <c r="BJ86" s="68"/>
      <c r="BK86" s="85"/>
      <c r="BL86" s="85"/>
      <c r="BM86" s="85"/>
      <c r="BN86" s="85"/>
      <c r="BO86" s="85"/>
    </row>
    <row r="87" spans="1:71" x14ac:dyDescent="0.35">
      <c r="A87" s="6" t="s">
        <v>36</v>
      </c>
      <c r="C87" s="85">
        <f t="shared" ref="C87:AC87" si="107">C44-D44</f>
        <v>24713</v>
      </c>
      <c r="D87" s="112">
        <f t="shared" si="107"/>
        <v>25920</v>
      </c>
      <c r="E87" s="112">
        <f t="shared" si="107"/>
        <v>29928</v>
      </c>
      <c r="F87" s="85">
        <f t="shared" si="107"/>
        <v>30826</v>
      </c>
      <c r="G87" s="85">
        <f t="shared" si="107"/>
        <v>42214</v>
      </c>
      <c r="H87" s="112">
        <f t="shared" si="107"/>
        <v>38653</v>
      </c>
      <c r="I87" s="112">
        <f t="shared" si="107"/>
        <v>36867</v>
      </c>
      <c r="J87" s="85">
        <f t="shared" si="107"/>
        <v>33316</v>
      </c>
      <c r="K87" s="85">
        <f t="shared" si="107"/>
        <v>36269</v>
      </c>
      <c r="L87" s="112">
        <f t="shared" si="107"/>
        <v>34770</v>
      </c>
      <c r="M87" s="112">
        <f t="shared" si="107"/>
        <v>42918</v>
      </c>
      <c r="N87" s="85">
        <f t="shared" si="107"/>
        <v>41426</v>
      </c>
      <c r="O87" s="85">
        <f t="shared" si="107"/>
        <v>40614</v>
      </c>
      <c r="P87" s="85">
        <f t="shared" si="107"/>
        <v>36826</v>
      </c>
      <c r="Q87" s="112">
        <f t="shared" si="107"/>
        <v>40506</v>
      </c>
      <c r="R87" s="85">
        <f t="shared" si="107"/>
        <v>34409</v>
      </c>
      <c r="S87" s="85">
        <f t="shared" si="107"/>
        <v>43726</v>
      </c>
      <c r="T87" s="85">
        <f t="shared" si="107"/>
        <v>29002</v>
      </c>
      <c r="U87" s="112">
        <f t="shared" si="107"/>
        <v>24060</v>
      </c>
      <c r="V87" s="85">
        <f t="shared" si="107"/>
        <v>28259</v>
      </c>
      <c r="W87" s="85">
        <f t="shared" si="107"/>
        <v>38710</v>
      </c>
      <c r="X87" s="85">
        <f t="shared" si="107"/>
        <v>38697</v>
      </c>
      <c r="Y87" s="112">
        <f t="shared" si="107"/>
        <v>40223</v>
      </c>
      <c r="Z87" s="85">
        <f t="shared" si="107"/>
        <v>37001</v>
      </c>
      <c r="AA87" s="85">
        <f t="shared" si="107"/>
        <v>39750</v>
      </c>
      <c r="AB87" s="85">
        <f t="shared" si="107"/>
        <v>41895</v>
      </c>
      <c r="AC87" s="85">
        <f t="shared" si="107"/>
        <v>42589</v>
      </c>
      <c r="AD87" s="85">
        <f>+AD44-AE44</f>
        <v>43878</v>
      </c>
      <c r="AE87" s="85">
        <f>+AE44-AF44</f>
        <v>44580</v>
      </c>
      <c r="AF87" s="85">
        <f>+AF44-AG44</f>
        <v>27508</v>
      </c>
      <c r="AG87" s="85">
        <f>+AG44-AH44</f>
        <v>171295</v>
      </c>
      <c r="AH87" s="85">
        <f>+AH44-'Full Year'!K50</f>
        <v>39208</v>
      </c>
      <c r="AI87" s="11">
        <f t="shared" ref="AI87:AK87" si="108">(J87-N87)/N87</f>
        <v>-0.19577077197895043</v>
      </c>
      <c r="AJ87" s="11">
        <f t="shared" si="108"/>
        <v>-0.10698281380804649</v>
      </c>
      <c r="AK87" s="11">
        <f t="shared" si="108"/>
        <v>-5.583012002389616E-2</v>
      </c>
      <c r="AL87" s="11">
        <f t="shared" ref="AL87" si="109">(M87-Q87)/Q87</f>
        <v>5.9546733817212268E-2</v>
      </c>
      <c r="AM87" s="11">
        <f t="shared" ref="AM87" si="110">(N87-R87)/R87</f>
        <v>0.20392920456857216</v>
      </c>
      <c r="AN87" s="11">
        <f t="shared" ref="AN87" si="111">(O87-S87)/S87</f>
        <v>-7.1170470658189641E-2</v>
      </c>
      <c r="AO87" s="11">
        <f t="shared" ref="AO87" si="112">(P87-T87)/T87</f>
        <v>0.26977449831046135</v>
      </c>
      <c r="AP87" s="11">
        <f t="shared" ref="AP87:BC87" si="113">(Q87-U87)/U87</f>
        <v>0.68354114713216962</v>
      </c>
      <c r="AQ87" s="11">
        <f t="shared" si="113"/>
        <v>0.2176297816624792</v>
      </c>
      <c r="AR87" s="11">
        <f t="shared" si="113"/>
        <v>0.12957892017566519</v>
      </c>
      <c r="AS87" s="11">
        <f t="shared" si="113"/>
        <v>-0.25053621727782516</v>
      </c>
      <c r="AT87" s="11">
        <f t="shared" si="113"/>
        <v>-0.4018347711508341</v>
      </c>
      <c r="AU87" s="11">
        <f t="shared" si="113"/>
        <v>-0.23626388475987137</v>
      </c>
      <c r="AV87" s="11">
        <f t="shared" si="113"/>
        <v>-2.6163522012578617E-2</v>
      </c>
      <c r="AW87" s="11">
        <f t="shared" si="113"/>
        <v>-7.6333691371285359E-2</v>
      </c>
      <c r="AX87" s="11">
        <f t="shared" si="113"/>
        <v>-5.5554251097701284E-2</v>
      </c>
      <c r="AY87" s="11">
        <f t="shared" si="113"/>
        <v>-0.15673002415789233</v>
      </c>
      <c r="AZ87" s="11">
        <f t="shared" si="113"/>
        <v>-0.10834454912516824</v>
      </c>
      <c r="BA87" s="11">
        <f t="shared" si="113"/>
        <v>0.52301148756725313</v>
      </c>
      <c r="BB87" s="11">
        <f t="shared" si="113"/>
        <v>-0.75137044280335097</v>
      </c>
      <c r="BC87" s="11">
        <f t="shared" si="113"/>
        <v>0.11910834523566619</v>
      </c>
      <c r="BJ87" s="6"/>
      <c r="BK87" s="85"/>
      <c r="BL87" s="85"/>
      <c r="BM87" s="85"/>
      <c r="BN87" s="85"/>
      <c r="BO87" s="85"/>
      <c r="BP87" s="85"/>
      <c r="BQ87" s="85"/>
      <c r="BR87" s="85"/>
      <c r="BS87" s="85"/>
    </row>
    <row r="88" spans="1:71" x14ac:dyDescent="0.35">
      <c r="Q88" s="93"/>
      <c r="U88" s="93"/>
      <c r="BJ88" s="6"/>
      <c r="BK88" s="85"/>
      <c r="BL88" s="85"/>
      <c r="BM88" s="85"/>
      <c r="BN88" s="85"/>
      <c r="BO88" s="85"/>
      <c r="BP88" s="85"/>
      <c r="BQ88" s="85"/>
      <c r="BR88" s="85"/>
      <c r="BS88" s="85"/>
    </row>
    <row r="89" spans="1:71" x14ac:dyDescent="0.35">
      <c r="Q89" s="93"/>
      <c r="U89" s="93"/>
      <c r="BJ89" s="6"/>
      <c r="BK89" s="85"/>
      <c r="BL89" s="85"/>
      <c r="BM89" s="85"/>
      <c r="BN89" s="85"/>
      <c r="BO89" s="85"/>
      <c r="BP89" s="85"/>
      <c r="BQ89" s="85"/>
      <c r="BR89" s="85"/>
      <c r="BS89" s="85"/>
    </row>
    <row r="90" spans="1:71" x14ac:dyDescent="0.35">
      <c r="Q90" s="93"/>
      <c r="U90" s="93"/>
      <c r="BJ90" s="6"/>
    </row>
    <row r="91" spans="1:71" x14ac:dyDescent="0.35">
      <c r="Q91" s="93"/>
      <c r="U91" s="93"/>
      <c r="BJ91" s="5"/>
    </row>
    <row r="92" spans="1:71" x14ac:dyDescent="0.35">
      <c r="A92" s="84"/>
      <c r="Q92" s="93"/>
      <c r="U92" s="93"/>
      <c r="BJ92" s="95"/>
    </row>
    <row r="93" spans="1:71" x14ac:dyDescent="0.35">
      <c r="A93" s="2"/>
      <c r="BJ93" s="95"/>
    </row>
    <row r="94" spans="1:71" x14ac:dyDescent="0.35">
      <c r="A94" s="78"/>
      <c r="BJ94" s="6"/>
      <c r="BK94" s="85"/>
      <c r="BL94" s="85"/>
      <c r="BM94" s="85"/>
      <c r="BN94" s="85"/>
      <c r="BO94" s="85"/>
      <c r="BP94" s="85"/>
      <c r="BQ94" s="85"/>
      <c r="BR94" s="85"/>
      <c r="BS94" s="85"/>
    </row>
    <row r="95" spans="1:71" x14ac:dyDescent="0.35">
      <c r="A95" s="78"/>
      <c r="BJ95" s="95"/>
    </row>
    <row r="96" spans="1:71" x14ac:dyDescent="0.35">
      <c r="A96" s="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114"/>
      <c r="Z96" s="86"/>
      <c r="AA96" s="86"/>
      <c r="AB96" s="86"/>
      <c r="AC96" s="86"/>
      <c r="BJ96" s="6"/>
      <c r="BK96" s="85"/>
      <c r="BL96" s="85"/>
      <c r="BM96" s="85"/>
      <c r="BN96" s="85"/>
      <c r="BO96" s="85"/>
      <c r="BP96" s="85"/>
      <c r="BQ96" s="85"/>
      <c r="BR96" s="85"/>
      <c r="BS96" s="85"/>
    </row>
    <row r="97" spans="1:71" x14ac:dyDescent="0.35">
      <c r="A97" s="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114"/>
      <c r="Z97" s="86"/>
      <c r="AA97" s="86"/>
      <c r="AB97" s="86"/>
      <c r="AC97" s="86"/>
      <c r="BJ97" s="6"/>
      <c r="BK97" s="85"/>
      <c r="BL97" s="85"/>
      <c r="BM97" s="85"/>
      <c r="BN97" s="85"/>
      <c r="BO97" s="85"/>
      <c r="BP97" s="85"/>
      <c r="BQ97" s="85"/>
      <c r="BR97" s="85"/>
      <c r="BS97" s="85"/>
    </row>
    <row r="98" spans="1:71" x14ac:dyDescent="0.35">
      <c r="A98" s="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114"/>
      <c r="Z98" s="86"/>
      <c r="AA98" s="86"/>
      <c r="AB98" s="86"/>
      <c r="AC98" s="86"/>
      <c r="BJ98" s="6"/>
      <c r="BK98" s="90"/>
      <c r="BL98" s="90"/>
      <c r="BM98" s="90"/>
      <c r="BN98" s="90"/>
      <c r="BO98" s="90"/>
      <c r="BP98" s="90"/>
      <c r="BQ98" s="90"/>
      <c r="BR98" s="90"/>
      <c r="BS98" s="90"/>
    </row>
    <row r="99" spans="1:71" x14ac:dyDescent="0.35">
      <c r="A99" s="6"/>
      <c r="BJ99" s="7"/>
    </row>
    <row r="100" spans="1:71" x14ac:dyDescent="0.35">
      <c r="A100" s="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114"/>
      <c r="Z100" s="86"/>
      <c r="AA100" s="86"/>
      <c r="AB100" s="86"/>
      <c r="AC100" s="86"/>
      <c r="BJ100" s="95"/>
    </row>
    <row r="101" spans="1:71" x14ac:dyDescent="0.35">
      <c r="A101" s="68"/>
      <c r="BJ101" s="95"/>
    </row>
    <row r="102" spans="1:71" x14ac:dyDescent="0.35">
      <c r="A102" s="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114"/>
      <c r="Z102" s="86"/>
      <c r="AA102" s="86"/>
      <c r="AB102" s="86"/>
      <c r="AC102" s="86"/>
      <c r="BJ102" s="6"/>
      <c r="BK102" s="90"/>
      <c r="BL102" s="90"/>
      <c r="BM102" s="90"/>
      <c r="BN102" s="90"/>
      <c r="BO102" s="90"/>
      <c r="BP102" s="90"/>
      <c r="BQ102" s="90"/>
      <c r="BR102" s="90"/>
      <c r="BS102" s="90"/>
    </row>
    <row r="103" spans="1:71" x14ac:dyDescent="0.35">
      <c r="A103" s="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114"/>
      <c r="Z103" s="86"/>
      <c r="AA103" s="86"/>
      <c r="AB103" s="86"/>
      <c r="AC103" s="86"/>
      <c r="BJ103" s="6"/>
      <c r="BK103" s="85"/>
      <c r="BL103" s="85"/>
      <c r="BM103" s="85"/>
      <c r="BN103" s="85"/>
      <c r="BO103" s="85"/>
      <c r="BP103" s="85"/>
      <c r="BQ103" s="85"/>
      <c r="BR103" s="85"/>
      <c r="BS103" s="85"/>
    </row>
    <row r="104" spans="1:71" x14ac:dyDescent="0.35">
      <c r="A104" s="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114"/>
      <c r="Z104" s="86"/>
      <c r="AA104" s="86"/>
      <c r="AB104" s="86"/>
      <c r="AC104" s="86"/>
      <c r="BJ104" s="6"/>
      <c r="BK104" s="85"/>
      <c r="BL104" s="85"/>
      <c r="BM104" s="85"/>
      <c r="BN104" s="85"/>
      <c r="BO104" s="85"/>
      <c r="BP104" s="85"/>
      <c r="BQ104" s="85"/>
      <c r="BR104" s="85"/>
      <c r="BS104" s="85"/>
    </row>
    <row r="105" spans="1:71" x14ac:dyDescent="0.35">
      <c r="A105" s="6"/>
      <c r="BJ105" s="6"/>
      <c r="BK105" s="85"/>
      <c r="BL105" s="85"/>
      <c r="BM105" s="85"/>
      <c r="BN105" s="85"/>
      <c r="BO105" s="85"/>
      <c r="BP105" s="85"/>
      <c r="BQ105" s="85"/>
      <c r="BR105" s="85"/>
      <c r="BS105" s="85"/>
    </row>
    <row r="106" spans="1:71" x14ac:dyDescent="0.35">
      <c r="A106" s="6"/>
      <c r="BJ106" s="7"/>
    </row>
    <row r="107" spans="1:71" x14ac:dyDescent="0.35">
      <c r="A107" s="6"/>
      <c r="BJ107" s="95"/>
    </row>
    <row r="108" spans="1:71" x14ac:dyDescent="0.35">
      <c r="A108" s="6"/>
      <c r="BJ108" s="95"/>
    </row>
    <row r="109" spans="1:71" x14ac:dyDescent="0.35">
      <c r="A109" s="6"/>
      <c r="BJ109" s="6"/>
      <c r="BK109" s="85"/>
      <c r="BL109" s="85"/>
      <c r="BM109" s="85"/>
      <c r="BN109" s="85"/>
      <c r="BO109" s="85"/>
      <c r="BP109" s="85"/>
      <c r="BQ109" s="85"/>
      <c r="BR109" s="85"/>
      <c r="BS109" s="85"/>
    </row>
    <row r="110" spans="1:71" x14ac:dyDescent="0.35">
      <c r="A110" s="5"/>
    </row>
    <row r="111" spans="1:71" x14ac:dyDescent="0.35">
      <c r="A111" s="78"/>
    </row>
    <row r="112" spans="1:71" x14ac:dyDescent="0.35">
      <c r="A112" s="78"/>
    </row>
    <row r="113" spans="1:29" x14ac:dyDescent="0.35">
      <c r="A113" s="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114"/>
      <c r="Z113" s="86"/>
      <c r="AA113" s="86"/>
      <c r="AB113" s="86"/>
      <c r="AC113" s="86"/>
    </row>
    <row r="114" spans="1:29" x14ac:dyDescent="0.35">
      <c r="A114" s="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114"/>
      <c r="Z114" s="86"/>
      <c r="AA114" s="86"/>
      <c r="AB114" s="86"/>
      <c r="AC114" s="86"/>
    </row>
    <row r="115" spans="1:29" x14ac:dyDescent="0.35">
      <c r="A115" s="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114"/>
      <c r="Z115" s="86"/>
      <c r="AA115" s="86"/>
      <c r="AB115" s="86"/>
      <c r="AC115" s="86"/>
    </row>
    <row r="116" spans="1:29" x14ac:dyDescent="0.35">
      <c r="A116" s="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114"/>
      <c r="Z116" s="86"/>
      <c r="AA116" s="86"/>
      <c r="AB116" s="86"/>
      <c r="AC116" s="86"/>
    </row>
    <row r="117" spans="1:29" x14ac:dyDescent="0.35">
      <c r="A117" s="7"/>
    </row>
    <row r="118" spans="1:29" x14ac:dyDescent="0.35">
      <c r="A118" s="78"/>
    </row>
    <row r="119" spans="1:29" x14ac:dyDescent="0.35">
      <c r="A119" s="78"/>
    </row>
    <row r="120" spans="1:29" x14ac:dyDescent="0.35">
      <c r="A120" s="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114"/>
      <c r="Z120" s="86"/>
      <c r="AA120" s="86"/>
      <c r="AB120" s="86"/>
      <c r="AC120" s="86"/>
    </row>
    <row r="121" spans="1:29" x14ac:dyDescent="0.35">
      <c r="A121" s="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114"/>
      <c r="Z121" s="86"/>
      <c r="AA121" s="86"/>
      <c r="AB121" s="86"/>
      <c r="AC121" s="86"/>
    </row>
    <row r="122" spans="1:29" x14ac:dyDescent="0.35">
      <c r="A122" s="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114"/>
      <c r="Z122" s="86"/>
      <c r="AA122" s="86"/>
      <c r="AB122" s="86"/>
      <c r="AC122" s="86"/>
    </row>
    <row r="123" spans="1:29" x14ac:dyDescent="0.35">
      <c r="A123" s="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114"/>
      <c r="Z123" s="86"/>
      <c r="AA123" s="86"/>
      <c r="AB123" s="86"/>
      <c r="AC123" s="86"/>
    </row>
    <row r="124" spans="1:29" x14ac:dyDescent="0.35">
      <c r="A124" s="7"/>
    </row>
    <row r="125" spans="1:29" x14ac:dyDescent="0.35">
      <c r="A125" s="78"/>
    </row>
    <row r="126" spans="1:29" x14ac:dyDescent="0.35">
      <c r="A126" s="78"/>
    </row>
    <row r="127" spans="1:29" x14ac:dyDescent="0.35">
      <c r="A127" s="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114"/>
      <c r="Z127" s="86"/>
      <c r="AA127" s="86"/>
      <c r="AB127" s="86"/>
      <c r="AC127" s="86"/>
    </row>
  </sheetData>
  <mergeCells count="22">
    <mergeCell ref="AP3:AP4"/>
    <mergeCell ref="AO3:AO4"/>
    <mergeCell ref="AI3:AI4"/>
    <mergeCell ref="BB3:BB4"/>
    <mergeCell ref="BC3:BC4"/>
    <mergeCell ref="AN3:AN4"/>
    <mergeCell ref="A1:A3"/>
    <mergeCell ref="AZ3:AZ4"/>
    <mergeCell ref="BA3:BA4"/>
    <mergeCell ref="AY3:AY4"/>
    <mergeCell ref="AX3:AX4"/>
    <mergeCell ref="AW3:AW4"/>
    <mergeCell ref="AV3:AV4"/>
    <mergeCell ref="AU3:AU4"/>
    <mergeCell ref="AT3:AT4"/>
    <mergeCell ref="AS3:AS4"/>
    <mergeCell ref="AR3:AR4"/>
    <mergeCell ref="AQ3:AQ4"/>
    <mergeCell ref="AJ3:AJ4"/>
    <mergeCell ref="AK3:AK4"/>
    <mergeCell ref="AL3:AL4"/>
    <mergeCell ref="AM3:AM4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Q1</vt:lpstr>
      <vt:lpstr>H1</vt:lpstr>
      <vt:lpstr>Q3</vt:lpstr>
      <vt:lpstr>Full Year</vt:lpstr>
      <vt:lpstr>Quarterly</vt:lpstr>
      <vt:lpstr>'Q1'!Print_Area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2012-10-22T19:13:59Z</dcterms:created>
  <dcterms:modified xsi:type="dcterms:W3CDTF">2022-07-14T07:15:25Z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Operating Statistics for web.xlsx</vt:lpwstr>
  </property>
</Properties>
</file>